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corp.phaseops.com\files\Depts\Sales\Pricing\2024 Pricing\"/>
    </mc:Choice>
  </mc:AlternateContent>
  <xr:revisionPtr revIDLastSave="0" documentId="13_ncr:1_{BBDA44E7-E6AC-4C82-819E-335B437172AC}" xr6:coauthVersionLast="47" xr6:coauthVersionMax="47" xr10:uidLastSave="{00000000-0000-0000-0000-000000000000}"/>
  <bookViews>
    <workbookView xWindow="768" yWindow="768" windowWidth="37848" windowHeight="21528" tabRatio="394" xr2:uid="{00000000-000D-0000-FFFF-FFFF00000000}"/>
  </bookViews>
  <sheets>
    <sheet name="Performance" sheetId="47" r:id="rId1"/>
    <sheet name="Enterprise" sheetId="42" r:id="rId2"/>
    <sheet name="Simple" sheetId="46" r:id="rId3"/>
    <sheet name="Power Conditioners" sheetId="48" r:id="rId4"/>
    <sheet name="Changelog" sheetId="43" state="hidden" r:id="rId5"/>
  </sheets>
  <definedNames>
    <definedName name="_xlnm._FilterDatabase" localSheetId="1" hidden="1">Enterprise!#REF!</definedName>
    <definedName name="_xlnm._FilterDatabase" localSheetId="0" hidden="1">Performance!#REF!</definedName>
    <definedName name="_xlnm._FilterDatabase" localSheetId="2" hidden="1">Simple!#REF!</definedName>
    <definedName name="Contractor">#REF!</definedName>
    <definedName name="Contractor_Net60" localSheetId="0">Performance!#REF!</definedName>
    <definedName name="Contractor_Net60" localSheetId="2">Simple!#REF!</definedName>
    <definedName name="Contractor_Net60">Enterprise!#REF!</definedName>
    <definedName name="List">#REF!</definedName>
    <definedName name="List_Price" localSheetId="0">Performance!#REF!</definedName>
    <definedName name="List_Price" localSheetId="2">Simple!#REF!</definedName>
    <definedName name="List_Price">Enterprise!#REF!</definedName>
    <definedName name="ListPrice" localSheetId="0">Performance!#REF!</definedName>
    <definedName name="ListPrice" localSheetId="2">Simple!#REF!</definedName>
    <definedName name="ListPrice">Enterprise!#REF!</definedName>
    <definedName name="Mega_Stocking_Distributor" localSheetId="0">Performance!#REF!</definedName>
    <definedName name="Mega_Stocking_Distributor" localSheetId="2">Simple!#REF!</definedName>
    <definedName name="Mega_Stocking_Distributor">Enterprise!#REF!</definedName>
    <definedName name="Net_30_Distributor">#REF!</definedName>
    <definedName name="Net_45_Distributor">#REF!</definedName>
    <definedName name="Net30_Distributor" localSheetId="0">Performance!#REF!</definedName>
    <definedName name="Net30_Distributor" localSheetId="2">Simple!#REF!</definedName>
    <definedName name="Net30_Distributor">Enterprise!#REF!</definedName>
    <definedName name="Net45_Distributor" localSheetId="0">Performance!#REF!</definedName>
    <definedName name="Net45_Distributor" localSheetId="2">Simple!#REF!</definedName>
    <definedName name="Net45_Distributor">Enterprise!#REF!</definedName>
    <definedName name="_xlnm.Print_Area" localSheetId="1">Enterprise!$A$1:$G$46</definedName>
    <definedName name="_xlnm.Print_Area" localSheetId="0">Performance!$A$1:$N$57</definedName>
    <definedName name="_xlnm.Print_Area" localSheetId="2">Simple!$A$1:$H$39</definedName>
    <definedName name="Stocking_Distributor" localSheetId="0">Performance!#REF!</definedName>
    <definedName name="Stocking_Distributor" localSheetId="2">Simple!#REF!</definedName>
    <definedName name="Stocking_Distributor">Enterprise!#REF!</definedName>
    <definedName name="Super_Stocking_Distributor" localSheetId="0">Performance!#REF!</definedName>
    <definedName name="Super_Stocking_Distributor" localSheetId="2">Simple!#REF!</definedName>
    <definedName name="Super_Stocking_Distributor">Enterprise!#REF!</definedName>
    <definedName name="Super_StockingDistributor" localSheetId="0">Performance!#REF!</definedName>
    <definedName name="Super_StockingDistributor" localSheetId="2">Simple!#REF!</definedName>
    <definedName name="Super_StockingDistributor">Enterprise!#REF!</definedName>
  </definedNames>
  <calcPr calcId="191029"/>
  <customWorkbookViews>
    <customWorkbookView name="Nick Kingsbury - Personal View" guid="{538B1E30-7BDD-4A72-AF3A-A2A3D77B6373}" mergeInterval="0" personalView="1" maximized="1" windowWidth="1920" windowHeight="834" activeSheetId="11"/>
    <customWorkbookView name="Jeff Mizenko - Personal View" guid="{5D874107-FBC9-4C2E-97C2-404610811BFF}" mergeInterval="0" personalView="1" maximized="1" windowWidth="1920" windowHeight="854" activeSheetId="1"/>
    <customWorkbookView name="Kyle Bice - Personal View" guid="{4A9D9545-502F-44A8-8968-3A0D22A1A170}" mergeInterval="0" personalView="1" maximized="1" windowWidth="1916" windowHeight="1047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6" l="1"/>
  <c r="D21" i="46"/>
  <c r="D20" i="46"/>
  <c r="D19" i="46"/>
  <c r="E12" i="46"/>
  <c r="H13" i="46" l="1"/>
  <c r="G13" i="46"/>
  <c r="F13" i="46"/>
  <c r="H12" i="46"/>
  <c r="G12" i="46"/>
  <c r="F12" i="46"/>
  <c r="H10" i="46"/>
  <c r="G10" i="46"/>
  <c r="F10" i="46"/>
  <c r="H9" i="46"/>
  <c r="G9" i="46"/>
  <c r="F9" i="46"/>
  <c r="J22" i="42"/>
  <c r="I22" i="42"/>
  <c r="H22" i="42"/>
  <c r="J21" i="42"/>
  <c r="I21" i="42"/>
  <c r="H21" i="42"/>
  <c r="J20" i="42"/>
  <c r="I20" i="42"/>
  <c r="H20" i="42"/>
  <c r="J19" i="42"/>
  <c r="I19" i="42"/>
  <c r="H19" i="42"/>
  <c r="J17" i="42"/>
  <c r="I17" i="42"/>
  <c r="H17" i="42"/>
  <c r="J16" i="42"/>
  <c r="I16" i="42"/>
  <c r="H16" i="42"/>
  <c r="J15" i="42"/>
  <c r="I15" i="42"/>
  <c r="H15" i="42"/>
  <c r="J14" i="42"/>
  <c r="I14" i="42"/>
  <c r="H14" i="42"/>
  <c r="J12" i="42"/>
  <c r="I12" i="42"/>
  <c r="H12" i="42"/>
  <c r="J11" i="42"/>
  <c r="I11" i="42"/>
  <c r="H11" i="42"/>
  <c r="J10" i="42"/>
  <c r="I10" i="42"/>
  <c r="H10" i="42"/>
  <c r="J9" i="42"/>
  <c r="I9" i="42"/>
  <c r="H9" i="42"/>
  <c r="N29" i="47"/>
  <c r="M29" i="47"/>
  <c r="L29" i="47"/>
  <c r="N28" i="47"/>
  <c r="M28" i="47"/>
  <c r="L28" i="47"/>
  <c r="N27" i="47"/>
  <c r="M27" i="47"/>
  <c r="L27" i="47"/>
  <c r="N26" i="47"/>
  <c r="M26" i="47"/>
  <c r="L26" i="47"/>
  <c r="N25" i="47"/>
  <c r="M25" i="47"/>
  <c r="L25" i="47"/>
  <c r="N24" i="47"/>
  <c r="M24" i="47"/>
  <c r="L24" i="47"/>
  <c r="N23" i="47"/>
  <c r="M23" i="47"/>
  <c r="L23" i="47"/>
  <c r="N22" i="47"/>
  <c r="M22" i="47"/>
  <c r="L22" i="47"/>
  <c r="N21" i="47"/>
  <c r="M21" i="47"/>
  <c r="L21" i="47"/>
  <c r="N20" i="47"/>
  <c r="M20" i="47"/>
  <c r="L20" i="47"/>
  <c r="N19" i="47"/>
  <c r="M19" i="47"/>
  <c r="L19" i="47"/>
  <c r="N18" i="47"/>
  <c r="M18" i="47"/>
  <c r="L18" i="47"/>
  <c r="N16" i="47"/>
  <c r="M16" i="47"/>
  <c r="L16" i="47"/>
  <c r="N15" i="47"/>
  <c r="M15" i="47"/>
  <c r="L15" i="47"/>
  <c r="N14" i="47"/>
  <c r="M14" i="47"/>
  <c r="L14" i="47"/>
  <c r="N13" i="47"/>
  <c r="M13" i="47"/>
  <c r="L13" i="47"/>
  <c r="N12" i="47"/>
  <c r="M12" i="47"/>
  <c r="L12" i="47"/>
  <c r="N11" i="47"/>
  <c r="M11" i="47"/>
  <c r="L11" i="47"/>
  <c r="N10" i="47"/>
  <c r="M10" i="47"/>
  <c r="L10" i="47"/>
  <c r="N9" i="47"/>
  <c r="M9" i="47"/>
  <c r="L9" i="47"/>
  <c r="K5" i="47" l="1"/>
  <c r="K29" i="47"/>
  <c r="K28" i="47"/>
  <c r="K27" i="47"/>
  <c r="K26" i="47"/>
  <c r="K25" i="47"/>
  <c r="K24" i="47"/>
  <c r="K23" i="47"/>
  <c r="K22" i="47"/>
  <c r="K21" i="47"/>
  <c r="K20" i="47"/>
  <c r="K19" i="47"/>
  <c r="K18" i="47"/>
  <c r="K16" i="47"/>
  <c r="K15" i="47"/>
  <c r="K14" i="47"/>
  <c r="K13" i="47"/>
  <c r="K12" i="47"/>
  <c r="K11" i="47"/>
  <c r="K10" i="47"/>
  <c r="K9" i="47"/>
  <c r="G14" i="42" l="1"/>
  <c r="G9" i="42"/>
  <c r="D13" i="46"/>
  <c r="D12" i="46"/>
  <c r="G33" i="42"/>
  <c r="E19" i="42"/>
  <c r="G32" i="42"/>
  <c r="E14" i="42"/>
  <c r="G31" i="42"/>
  <c r="E9" i="42"/>
  <c r="G29" i="42"/>
  <c r="G28" i="42"/>
  <c r="D22" i="46"/>
  <c r="E22" i="42"/>
  <c r="E20" i="42"/>
  <c r="E17" i="42"/>
  <c r="E15" i="42"/>
  <c r="E12" i="42"/>
  <c r="E10" i="42"/>
  <c r="E21" i="42"/>
  <c r="E16" i="42"/>
  <c r="E11" i="42"/>
  <c r="F19" i="42"/>
  <c r="F14" i="42"/>
  <c r="F9" i="42"/>
  <c r="G19" i="42"/>
  <c r="AG22" i="42"/>
  <c r="AG21" i="42"/>
  <c r="AG20" i="42"/>
  <c r="AG19" i="42"/>
  <c r="AG17" i="42"/>
  <c r="AG16" i="42"/>
  <c r="AG15" i="42"/>
  <c r="AG14" i="42"/>
  <c r="AG12" i="42"/>
  <c r="AG11" i="42"/>
  <c r="AG10" i="42"/>
  <c r="AG9" i="42"/>
  <c r="D29" i="47" l="1"/>
  <c r="D28" i="47"/>
  <c r="F29" i="47"/>
  <c r="I29" i="47"/>
  <c r="J29" i="47"/>
  <c r="I35" i="47"/>
  <c r="I36" i="47"/>
  <c r="I37" i="47"/>
  <c r="I38" i="47"/>
  <c r="I39" i="47"/>
  <c r="AF28" i="47"/>
  <c r="J28" i="47"/>
  <c r="I28" i="47"/>
  <c r="F28" i="47"/>
  <c r="I46" i="47" l="1"/>
  <c r="I45" i="47"/>
  <c r="I44" i="47"/>
  <c r="I43" i="47"/>
  <c r="I42" i="47"/>
  <c r="I41" i="47"/>
  <c r="I40" i="47"/>
  <c r="D10" i="46" l="1"/>
  <c r="D9" i="46"/>
  <c r="D6" i="46"/>
  <c r="D6" i="42"/>
  <c r="E12" i="47" l="1"/>
  <c r="E9" i="47"/>
  <c r="G25" i="42"/>
  <c r="AF29" i="47" l="1"/>
  <c r="H29" i="47" s="1"/>
  <c r="AF27" i="47"/>
  <c r="H27" i="47" s="1"/>
  <c r="AF26" i="47"/>
  <c r="H26" i="47" s="1"/>
  <c r="AF25" i="47"/>
  <c r="H25" i="47" s="1"/>
  <c r="J27" i="47"/>
  <c r="I27" i="47"/>
  <c r="G27" i="47"/>
  <c r="F27" i="47"/>
  <c r="D27" i="47"/>
  <c r="AF24" i="47"/>
  <c r="H24" i="47" s="1"/>
  <c r="J26" i="47"/>
  <c r="I26" i="47"/>
  <c r="G26" i="47"/>
  <c r="F26" i="47"/>
  <c r="D26" i="47"/>
  <c r="AF23" i="47"/>
  <c r="H23" i="47" s="1"/>
  <c r="J25" i="47"/>
  <c r="I25" i="47"/>
  <c r="G25" i="47"/>
  <c r="F25" i="47"/>
  <c r="D25" i="47"/>
  <c r="AF22" i="47"/>
  <c r="H22" i="47" s="1"/>
  <c r="J24" i="47"/>
  <c r="I24" i="47"/>
  <c r="G24" i="47"/>
  <c r="F24" i="47"/>
  <c r="D24" i="47"/>
  <c r="AF21" i="47"/>
  <c r="H21" i="47" s="1"/>
  <c r="J23" i="47"/>
  <c r="I23" i="47"/>
  <c r="G23" i="47"/>
  <c r="F23" i="47"/>
  <c r="D23" i="47"/>
  <c r="AF20" i="47"/>
  <c r="H20" i="47" s="1"/>
  <c r="J22" i="47"/>
  <c r="I22" i="47"/>
  <c r="G22" i="47"/>
  <c r="F22" i="47"/>
  <c r="D22" i="47"/>
  <c r="AF19" i="47"/>
  <c r="H19" i="47" s="1"/>
  <c r="J21" i="47"/>
  <c r="I21" i="47"/>
  <c r="G21" i="47"/>
  <c r="F21" i="47"/>
  <c r="D21" i="47"/>
  <c r="AF18" i="47"/>
  <c r="H18" i="47" s="1"/>
  <c r="J20" i="47"/>
  <c r="I20" i="47"/>
  <c r="G20" i="47"/>
  <c r="F20" i="47"/>
  <c r="D20" i="47"/>
  <c r="J19" i="47"/>
  <c r="I19" i="47"/>
  <c r="G19" i="47"/>
  <c r="F19" i="47"/>
  <c r="D19" i="47"/>
  <c r="AF16" i="47"/>
  <c r="H16" i="47" s="1"/>
  <c r="J18" i="47"/>
  <c r="I18" i="47"/>
  <c r="G18" i="47"/>
  <c r="F18" i="47"/>
  <c r="D18" i="47"/>
  <c r="AF15" i="47"/>
  <c r="H15" i="47" s="1"/>
  <c r="AF14" i="47"/>
  <c r="H14" i="47" s="1"/>
  <c r="J16" i="47"/>
  <c r="I16" i="47"/>
  <c r="G16" i="47"/>
  <c r="F16" i="47"/>
  <c r="E16" i="47"/>
  <c r="D16" i="47"/>
  <c r="AF13" i="47"/>
  <c r="H13" i="47" s="1"/>
  <c r="J15" i="47"/>
  <c r="I15" i="47"/>
  <c r="G15" i="47"/>
  <c r="F15" i="47"/>
  <c r="E15" i="47"/>
  <c r="D15" i="47"/>
  <c r="AF12" i="47"/>
  <c r="H12" i="47" s="1"/>
  <c r="J14" i="47"/>
  <c r="I14" i="47"/>
  <c r="G14" i="47"/>
  <c r="F14" i="47"/>
  <c r="E14" i="47"/>
  <c r="D14" i="47"/>
  <c r="AF11" i="47"/>
  <c r="H11" i="47" s="1"/>
  <c r="J13" i="47"/>
  <c r="I13" i="47"/>
  <c r="G13" i="47"/>
  <c r="F13" i="47"/>
  <c r="E13" i="47"/>
  <c r="D13" i="47"/>
  <c r="AF10" i="47"/>
  <c r="H10" i="47" s="1"/>
  <c r="J12" i="47"/>
  <c r="I12" i="47"/>
  <c r="G12" i="47"/>
  <c r="F12" i="47"/>
  <c r="D12" i="47"/>
  <c r="AF9" i="47"/>
  <c r="H9" i="47" s="1"/>
  <c r="J11" i="47"/>
  <c r="I11" i="47"/>
  <c r="G11" i="47"/>
  <c r="F11" i="47"/>
  <c r="E11" i="47"/>
  <c r="D11" i="47"/>
  <c r="J10" i="47"/>
  <c r="I10" i="47"/>
  <c r="G10" i="47"/>
  <c r="F10" i="47"/>
  <c r="E10" i="47"/>
  <c r="D10" i="47"/>
  <c r="J9" i="47"/>
  <c r="I9" i="47"/>
  <c r="G9" i="47"/>
  <c r="F9" i="47"/>
  <c r="D9" i="47"/>
  <c r="D6" i="47"/>
  <c r="J5" i="47"/>
  <c r="I5" i="47"/>
  <c r="H5" i="47"/>
  <c r="G5" i="47"/>
  <c r="F5" i="47"/>
  <c r="E5" i="47"/>
  <c r="H28" i="47" l="1"/>
  <c r="D17" i="42"/>
  <c r="D16" i="42"/>
  <c r="D15" i="42"/>
  <c r="D14" i="42"/>
  <c r="D22" i="42" l="1"/>
  <c r="D21" i="42"/>
  <c r="D20" i="42"/>
  <c r="D19" i="42"/>
  <c r="D12" i="42"/>
  <c r="D11" i="42"/>
  <c r="D10" i="42"/>
  <c r="D9" i="42"/>
</calcChain>
</file>

<file path=xl/sharedStrings.xml><?xml version="1.0" encoding="utf-8"?>
<sst xmlns="http://schemas.openxmlformats.org/spreadsheetml/2006/main" count="622" uniqueCount="305">
  <si>
    <t>HP</t>
  </si>
  <si>
    <t>MCCB</t>
  </si>
  <si>
    <t>Multiplier:</t>
  </si>
  <si>
    <t>Strikesorb Surge Protection</t>
  </si>
  <si>
    <t>-</t>
  </si>
  <si>
    <t>List Price</t>
  </si>
  <si>
    <t>Included</t>
  </si>
  <si>
    <t>PT007</t>
  </si>
  <si>
    <t>PT010</t>
  </si>
  <si>
    <t>PT020</t>
  </si>
  <si>
    <t>PT030</t>
  </si>
  <si>
    <t>PT040</t>
  </si>
  <si>
    <t>PT050</t>
  </si>
  <si>
    <t>PT060</t>
  </si>
  <si>
    <t>PT407R</t>
  </si>
  <si>
    <t>PT410R</t>
  </si>
  <si>
    <t>PT415R</t>
  </si>
  <si>
    <t>PT420R</t>
  </si>
  <si>
    <t>PT430R</t>
  </si>
  <si>
    <t>PT440R</t>
  </si>
  <si>
    <t>PT450R</t>
  </si>
  <si>
    <t>PT460R</t>
  </si>
  <si>
    <t>PT475R</t>
  </si>
  <si>
    <t>PT4100R</t>
  </si>
  <si>
    <t>PT075</t>
  </si>
  <si>
    <t>B</t>
  </si>
  <si>
    <t>S</t>
  </si>
  <si>
    <t xml:space="preserve">45 A | 26 A </t>
  </si>
  <si>
    <t xml:space="preserve">62 A | 36 A </t>
  </si>
  <si>
    <t xml:space="preserve">90 A | 52 A </t>
  </si>
  <si>
    <t xml:space="preserve">111 A | 64 A </t>
  </si>
  <si>
    <t xml:space="preserve">22 A | 13 A </t>
  </si>
  <si>
    <t xml:space="preserve">32 A | 18 A </t>
  </si>
  <si>
    <t xml:space="preserve">55 A | 32 A </t>
  </si>
  <si>
    <t>No</t>
  </si>
  <si>
    <t>Yes</t>
  </si>
  <si>
    <t>Expedite:</t>
  </si>
  <si>
    <t>45 A | 26 A</t>
  </si>
  <si>
    <t>62 A | 36 A</t>
  </si>
  <si>
    <t>111 A | 64 A</t>
  </si>
  <si>
    <t>165 A | 95 A</t>
  </si>
  <si>
    <t>225 A | 130 A</t>
  </si>
  <si>
    <t>286 A | 165 A</t>
  </si>
  <si>
    <t>329 A | 190 A</t>
  </si>
  <si>
    <t>416 A | 240 A</t>
  </si>
  <si>
    <t>22 A | 13 A</t>
  </si>
  <si>
    <t>32 A | 18 A</t>
  </si>
  <si>
    <t>47 A | 27 A</t>
  </si>
  <si>
    <t>55 A | 32 A</t>
  </si>
  <si>
    <t>80 A | 46 A</t>
  </si>
  <si>
    <t>105 A | 61 A</t>
  </si>
  <si>
    <t>134 A | 77 A</t>
  </si>
  <si>
    <t>157 A | 91 A</t>
  </si>
  <si>
    <t>185 A | 107 A</t>
  </si>
  <si>
    <t>246 A | 142 A</t>
  </si>
  <si>
    <t xml:space="preserve">45 A | 13 A </t>
  </si>
  <si>
    <t xml:space="preserve">62 A | 18 A </t>
  </si>
  <si>
    <t xml:space="preserve">111 A | 32 A </t>
  </si>
  <si>
    <t>Extended Warranty</t>
  </si>
  <si>
    <t>POWER CONDITIONERS</t>
  </si>
  <si>
    <t>Model Number</t>
  </si>
  <si>
    <t>Rated Current Input|Output</t>
  </si>
  <si>
    <t>Quiet Model</t>
  </si>
  <si>
    <t>Breaker/Disconnect</t>
  </si>
  <si>
    <t>On/Off Switch</t>
  </si>
  <si>
    <t>StrikeSorb Surge</t>
  </si>
  <si>
    <t>Protec Surge</t>
  </si>
  <si>
    <t>PT Enterprise Models</t>
  </si>
  <si>
    <t>240V</t>
  </si>
  <si>
    <t>480V</t>
  </si>
  <si>
    <t>Voltage-Doubling</t>
  </si>
  <si>
    <t>Strikesorb Surge</t>
  </si>
  <si>
    <t xml:space="preserve">48 A | 27 A </t>
  </si>
  <si>
    <t xml:space="preserve">94A | 27 A </t>
  </si>
  <si>
    <t>R</t>
  </si>
  <si>
    <t>QT</t>
  </si>
  <si>
    <t>H3</t>
  </si>
  <si>
    <t>Phase Pricing</t>
  </si>
  <si>
    <t>Start Row</t>
  </si>
  <si>
    <t>End Row</t>
  </si>
  <si>
    <t>NEMA 3R</t>
  </si>
  <si>
    <t>Skip Rows</t>
  </si>
  <si>
    <t>Product</t>
  </si>
  <si>
    <t>PT</t>
  </si>
  <si>
    <t>F</t>
  </si>
  <si>
    <t>50Hz</t>
  </si>
  <si>
    <t>Options Start Row</t>
  </si>
  <si>
    <t>modifier</t>
  </si>
  <si>
    <t>modOrder</t>
  </si>
  <si>
    <t>list</t>
  </si>
  <si>
    <t>name</t>
  </si>
  <si>
    <t>description</t>
  </si>
  <si>
    <t>NEMA Type 1 Indoor Enclosure</t>
  </si>
  <si>
    <t>Indoor Enclosure</t>
  </si>
  <si>
    <t>Outdoor Enclosure</t>
  </si>
  <si>
    <t>NEMA Type 3R Outdoor Enclosure</t>
  </si>
  <si>
    <t>Options and Descriptions</t>
  </si>
  <si>
    <t>MCCB Service Disconnect</t>
  </si>
  <si>
    <t>MCCB Service Disconnect with Integrated Breaker</t>
  </si>
  <si>
    <t>Externally-mounted On/Off Switch</t>
  </si>
  <si>
    <t>Single-event MOV-type Surge Protection</t>
  </si>
  <si>
    <t>Multiple-event MOV-type Surge Protection</t>
  </si>
  <si>
    <t>50Hz Operation</t>
  </si>
  <si>
    <t>50Hz Operation for use outside North America</t>
  </si>
  <si>
    <t>Accessories and Descriptions</t>
  </si>
  <si>
    <t>Accessories Start Row</t>
  </si>
  <si>
    <t>Additional Magnetics for Quieter Operation</t>
  </si>
  <si>
    <t>NEMA1</t>
  </si>
  <si>
    <t>Date</t>
  </si>
  <si>
    <t>Change</t>
  </si>
  <si>
    <t>RP</t>
  </si>
  <si>
    <t>Revision</t>
  </si>
  <si>
    <t>SJG</t>
  </si>
  <si>
    <t>Add F column for 50Hz operation, add hidden fields to support direct data output</t>
  </si>
  <si>
    <t>508A Panel Shop Options</t>
  </si>
  <si>
    <t>PRICE</t>
  </si>
  <si>
    <t>2.3.2</t>
  </si>
  <si>
    <t>3.9% Price Increase for July 1, 2022, 240/480 -&gt; 230/460 Adjustments</t>
  </si>
  <si>
    <t>2.3.3</t>
  </si>
  <si>
    <t>Make price column label change between List Price and Net Price depending upon multiplier</t>
  </si>
  <si>
    <t>PT4150R</t>
  </si>
  <si>
    <t>343 A | 198 A</t>
  </si>
  <si>
    <t>PT Performance Models</t>
  </si>
  <si>
    <t>PT Simple Models</t>
  </si>
  <si>
    <t xml:space="preserve">PTS005 </t>
  </si>
  <si>
    <t xml:space="preserve">31 A | 18 A </t>
  </si>
  <si>
    <t>PTS007</t>
  </si>
  <si>
    <t>Part Number</t>
  </si>
  <si>
    <t>Description</t>
  </si>
  <si>
    <t>PT Simple User-Installed Options</t>
  </si>
  <si>
    <t>Optional User-Installed Kits</t>
  </si>
  <si>
    <t>On/Off Switch Kit</t>
  </si>
  <si>
    <t>PT Enterprise User-Installed Options</t>
  </si>
  <si>
    <t>PT Performance User-Installed Options</t>
  </si>
  <si>
    <t>PTE</t>
  </si>
  <si>
    <t>230 V</t>
  </si>
  <si>
    <t>460 V</t>
  </si>
  <si>
    <t>2.4.3</t>
  </si>
  <si>
    <t>Increase power conditioner pricing</t>
  </si>
  <si>
    <t>* 90-120 day lead time. Expedite option not available</t>
  </si>
  <si>
    <r>
      <t>PT130</t>
    </r>
    <r>
      <rPr>
        <sz val="10"/>
        <color theme="1"/>
        <rFont val="Calibri"/>
        <family val="2"/>
        <scheme val="minor"/>
      </rPr>
      <t>*</t>
    </r>
  </si>
  <si>
    <r>
      <t>PT155</t>
    </r>
    <r>
      <rPr>
        <sz val="10"/>
        <color theme="1"/>
        <rFont val="Calibri"/>
        <family val="2"/>
        <scheme val="minor"/>
      </rPr>
      <t>*</t>
    </r>
  </si>
  <si>
    <r>
      <t>PT180</t>
    </r>
    <r>
      <rPr>
        <sz val="10"/>
        <color theme="1"/>
        <rFont val="Calibri"/>
        <family val="2"/>
        <scheme val="minor"/>
      </rPr>
      <t>*</t>
    </r>
  </si>
  <si>
    <t>NEMA 3R Rain Hat (PTS007)</t>
  </si>
  <si>
    <t>2.4.4</t>
  </si>
  <si>
    <t>Add different 3R rain hats for PTS</t>
  </si>
  <si>
    <t>2.4.5</t>
  </si>
  <si>
    <t>Change ASPD part numbers to actual user-installable kits</t>
  </si>
  <si>
    <t>NEMA 3R (R)</t>
  </si>
  <si>
    <t>2.4.6</t>
  </si>
  <si>
    <t>DD</t>
  </si>
  <si>
    <t xml:space="preserve">Remove the CI from AS0027-CI </t>
  </si>
  <si>
    <t>Level</t>
  </si>
  <si>
    <t>Order Quantity</t>
  </si>
  <si>
    <t>Freight</t>
  </si>
  <si>
    <t>Freight Allowed</t>
  </si>
  <si>
    <t>No Freight Allowed</t>
  </si>
  <si>
    <t>PTS</t>
  </si>
  <si>
    <t>PTS005</t>
  </si>
  <si>
    <t>1.0.0</t>
  </si>
  <si>
    <t>Annual pricing update, 4.9% +/-</t>
  </si>
  <si>
    <t>1-2 Units</t>
  </si>
  <si>
    <t>3-5 Units</t>
  </si>
  <si>
    <t>6-9 Units</t>
  </si>
  <si>
    <t>10+ Units</t>
  </si>
  <si>
    <t>Application</t>
  </si>
  <si>
    <t>PTE407, 410, 415, 420</t>
  </si>
  <si>
    <t>NEMA 3R Kit (Rain Hood)</t>
  </si>
  <si>
    <t>CKT0001</t>
  </si>
  <si>
    <t>CKT0002</t>
  </si>
  <si>
    <t>CKT0011</t>
  </si>
  <si>
    <t>CKT0012</t>
  </si>
  <si>
    <t>CKT0013</t>
  </si>
  <si>
    <t>CKT0014</t>
  </si>
  <si>
    <t>CKT0031</t>
  </si>
  <si>
    <t>CKT0032</t>
  </si>
  <si>
    <t>CKT0033</t>
  </si>
  <si>
    <t>CKT0034</t>
  </si>
  <si>
    <t>CKT0035</t>
  </si>
  <si>
    <t>CKT0036</t>
  </si>
  <si>
    <t>CKT0037</t>
  </si>
  <si>
    <t>460 V, PT430</t>
  </si>
  <si>
    <t>230 V, PT075</t>
  </si>
  <si>
    <t>All PT Enterprise</t>
  </si>
  <si>
    <t>230 V, PT007, 010, 020</t>
  </si>
  <si>
    <t>230 V, PT030, 040, 050, 060, 075</t>
  </si>
  <si>
    <t>230 V, PT030, 040, 050, 060, 075 | 460 V, PT440, 450, 460, 475, 4100</t>
  </si>
  <si>
    <t>230 V, PT007, 010, 020 | 460 V, PT430</t>
  </si>
  <si>
    <t>460 V, PT407, 410, 415, 420</t>
  </si>
  <si>
    <t>230 V, PT030, 040, 050, 060</t>
  </si>
  <si>
    <t>460 V, PT440, 450, 460</t>
  </si>
  <si>
    <t>Voltage-Doubling  230 V input 460 V output</t>
  </si>
  <si>
    <t>CKT0003</t>
  </si>
  <si>
    <t>CKT0004</t>
  </si>
  <si>
    <t>460 V, PT475, 4100, 4150</t>
  </si>
  <si>
    <t>50% Freight Allowed</t>
  </si>
  <si>
    <t>1+ Units</t>
  </si>
  <si>
    <t>PT Performance Quantity Order Levels</t>
  </si>
  <si>
    <t>PT Enterprise Quantity Order Levels</t>
  </si>
  <si>
    <t>PT and VFD Multipliers differ, please confirm multipliers with your sales representative!</t>
  </si>
  <si>
    <t>Retail List Only</t>
  </si>
  <si>
    <t>None</t>
  </si>
  <si>
    <t>1.0.1</t>
  </si>
  <si>
    <t>Added Multiplier Tiers</t>
  </si>
  <si>
    <t>XPhase Pricing</t>
  </si>
  <si>
    <t>1.0.2</t>
  </si>
  <si>
    <t>8,17</t>
  </si>
  <si>
    <t>PT4175R</t>
  </si>
  <si>
    <t>381 A | 220 A</t>
  </si>
  <si>
    <t>Fixes to automatic pricing for Product Builder, add PT4175</t>
  </si>
  <si>
    <t>1.0.3</t>
  </si>
  <si>
    <t>Multiplier</t>
  </si>
  <si>
    <t>PT Simple Quantity Order Levels</t>
  </si>
  <si>
    <t>Change multiple-event to single-event in the PTE options, revise freight terms</t>
  </si>
  <si>
    <t>partNum</t>
  </si>
  <si>
    <t>LOOKUP</t>
  </si>
  <si>
    <t>H3PARTNUM</t>
  </si>
  <si>
    <t>S1PARTNUM</t>
  </si>
  <si>
    <t>H3ACC</t>
  </si>
  <si>
    <t>S1ACC</t>
  </si>
  <si>
    <t>External SPD Surge</t>
  </si>
  <si>
    <t>CKT0043</t>
  </si>
  <si>
    <t>CKT0044</t>
  </si>
  <si>
    <t>PTE007, 010, 015, 020, 207, 210, 215, 220</t>
  </si>
  <si>
    <t>PTE rolling change updates.  Removed QT, added NEMA 3R, Changed from protec to SPD</t>
  </si>
  <si>
    <t>Optional User-Installed kits</t>
  </si>
  <si>
    <t>External SPD Surge 230 V</t>
  </si>
  <si>
    <t>External SPD Surge 460 V</t>
  </si>
  <si>
    <t>SPD Surge Protection</t>
  </si>
  <si>
    <t>7,12,17</t>
  </si>
  <si>
    <t>PTE007</t>
  </si>
  <si>
    <t>PTE010</t>
  </si>
  <si>
    <t>PTE015</t>
  </si>
  <si>
    <t>PTE020</t>
  </si>
  <si>
    <t>PTE407</t>
  </si>
  <si>
    <t>PTE410</t>
  </si>
  <si>
    <t>PTE415</t>
  </si>
  <si>
    <t>PTE420</t>
  </si>
  <si>
    <t>PTE207</t>
  </si>
  <si>
    <t>PTE210</t>
  </si>
  <si>
    <t>PTE215</t>
  </si>
  <si>
    <t>PTE220</t>
  </si>
  <si>
    <t>1.1.0</t>
  </si>
  <si>
    <t>DD/SJG</t>
  </si>
  <si>
    <t>NEMA 3R Rain Hat</t>
  </si>
  <si>
    <t>CKT0041</t>
  </si>
  <si>
    <t>CKT0040</t>
  </si>
  <si>
    <t>CKT0042</t>
  </si>
  <si>
    <t>PTE007, 010</t>
  </si>
  <si>
    <t>1.1.1</t>
  </si>
  <si>
    <t>Add new PTE 3R rain hats</t>
  </si>
  <si>
    <t>1.1.2</t>
  </si>
  <si>
    <t>Removed 480V SPD.  Also no 3R customer install kit on the PTE020.</t>
  </si>
  <si>
    <r>
      <t>PTE020</t>
    </r>
    <r>
      <rPr>
        <sz val="8"/>
        <color theme="1"/>
        <rFont val="Calibri"/>
        <family val="2"/>
        <scheme val="minor"/>
      </rPr>
      <t>*</t>
    </r>
  </si>
  <si>
    <t xml:space="preserve">PTS405 </t>
  </si>
  <si>
    <t>PTS407</t>
  </si>
  <si>
    <t xml:space="preserve">18 A | 10 A </t>
  </si>
  <si>
    <t>1.1.4</t>
  </si>
  <si>
    <t>Add PTS405/407</t>
  </si>
  <si>
    <t>V2</t>
  </si>
  <si>
    <t>MODBUS Capability</t>
  </si>
  <si>
    <t>MODBUS</t>
  </si>
  <si>
    <t>MODBUS
Capability</t>
  </si>
  <si>
    <t>Use CKT number</t>
  </si>
  <si>
    <t>NEMA 3R Rain Hat (PTS003, 005)</t>
  </si>
  <si>
    <t>NEMA 3R Rain Hat (PTS405, 407)</t>
  </si>
  <si>
    <t>CKT0038</t>
  </si>
  <si>
    <t>1.2.1</t>
  </si>
  <si>
    <t>PTS405/407 have their own rain hat (add CKT0038)</t>
  </si>
  <si>
    <t>1.3.0</t>
  </si>
  <si>
    <t>CDK</t>
  </si>
  <si>
    <t>revised warranty price</t>
  </si>
  <si>
    <t>2.0.0</t>
  </si>
  <si>
    <t>2024 Price Increase for existing models</t>
  </si>
  <si>
    <r>
      <t xml:space="preserve">Add 1 Year
</t>
    </r>
    <r>
      <rPr>
        <sz val="9"/>
        <color theme="1"/>
        <rFont val="Calibri"/>
        <family val="2"/>
        <scheme val="minor"/>
      </rPr>
      <t>(2 Total Years)</t>
    </r>
  </si>
  <si>
    <r>
      <t xml:space="preserve">Add 2 Years
</t>
    </r>
    <r>
      <rPr>
        <sz val="9"/>
        <color theme="1"/>
        <rFont val="Calibri"/>
        <family val="2"/>
        <scheme val="minor"/>
      </rPr>
      <t>(3 Total Years)</t>
    </r>
  </si>
  <si>
    <r>
      <t xml:space="preserve">Add 4 Years
</t>
    </r>
    <r>
      <rPr>
        <sz val="9"/>
        <color theme="1"/>
        <rFont val="Calibri"/>
        <family val="2"/>
        <scheme val="minor"/>
      </rPr>
      <t>(5 Total Years)</t>
    </r>
  </si>
  <si>
    <t>Add new extended warranty pricing</t>
  </si>
  <si>
    <r>
      <t>Level 1</t>
    </r>
    <r>
      <rPr>
        <i/>
        <sz val="10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*</t>
    </r>
  </si>
  <si>
    <r>
      <t>Level 2</t>
    </r>
    <r>
      <rPr>
        <i/>
        <sz val="10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*</t>
    </r>
  </si>
  <si>
    <r>
      <t>Level 3</t>
    </r>
    <r>
      <rPr>
        <i/>
        <sz val="10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*</t>
    </r>
  </si>
  <si>
    <r>
      <t>Level 4</t>
    </r>
    <r>
      <rPr>
        <i/>
        <sz val="10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*</t>
    </r>
  </si>
  <si>
    <t>**Not available with any other promotion or discount, established accounts only</t>
  </si>
  <si>
    <t>*Must be added as separate line, no discounts, full details at phasetechnologies.com/warranty</t>
  </si>
  <si>
    <t>Extended Warranty (Base Unit)</t>
  </si>
  <si>
    <t>EXTPTRPG1*</t>
  </si>
  <si>
    <t>EXTPTRPG2*</t>
  </si>
  <si>
    <t>EXTPTRPG4*</t>
  </si>
  <si>
    <t>Lowered 230 V PTS pricing</t>
  </si>
  <si>
    <t>Increased PTS003 to $649</t>
  </si>
  <si>
    <t>6+ Units</t>
  </si>
  <si>
    <t>Removed PTS003, adjusted PTS005/007 pricing and quantity multipliers</t>
  </si>
  <si>
    <t>1.0.4</t>
  </si>
  <si>
    <t>1.0.5</t>
  </si>
  <si>
    <t>Hid PTE220R</t>
  </si>
  <si>
    <t>1.0.6</t>
  </si>
  <si>
    <t>Hid PTS4</t>
  </si>
  <si>
    <t>1.0.7</t>
  </si>
  <si>
    <t>Rolled PTS005/007 pricing back to previous</t>
  </si>
  <si>
    <t>1.0.8</t>
  </si>
  <si>
    <t>PTE015/020 now wears the CKT0042 rain hat</t>
  </si>
  <si>
    <t>PTE015, 020, 207, 210, 215, 220</t>
  </si>
  <si>
    <t>1.0.9</t>
  </si>
  <si>
    <t>Price Increase Notice</t>
  </si>
  <si>
    <t>Pricing increases will go into effect for all products January 1, 2025. All quotations valid for 30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</si>
</sst>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0" fontId="5" fillId="0" borderId="0"/>
    <xf numFmtId="0" fontId="5" fillId="0" borderId="0"/>
    <xf numFmtId="0" fontId="5" fillId="0" borderId="0"/>
  </cellStyleXfs>
  <cellXfs count="182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/>
    <xf numFmtId="0" fontId="0" fillId="0" borderId="3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center"/>
    </xf>
    <xf numFmtId="164" fontId="0" fillId="0" borderId="11" xfId="0" applyNumberFormat="1" applyBorder="1"/>
    <xf numFmtId="0" fontId="0" fillId="0" borderId="0" xfId="0" applyAlignment="1">
      <alignment horizont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3" borderId="11" xfId="0" applyFill="1" applyBorder="1"/>
    <xf numFmtId="0" fontId="7" fillId="4" borderId="0" xfId="0" applyFont="1" applyFill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6" xfId="0" applyNumberFormat="1" applyBorder="1" applyAlignment="1">
      <alignment horizontal="right"/>
    </xf>
    <xf numFmtId="164" fontId="0" fillId="0" borderId="6" xfId="0" applyNumberFormat="1" applyBorder="1"/>
    <xf numFmtId="0" fontId="0" fillId="3" borderId="0" xfId="0" applyFill="1" applyAlignment="1">
      <alignment horizontal="center"/>
    </xf>
    <xf numFmtId="164" fontId="0" fillId="3" borderId="6" xfId="0" applyNumberFormat="1" applyFill="1" applyBorder="1" applyAlignment="1">
      <alignment horizontal="right"/>
    </xf>
    <xf numFmtId="164" fontId="0" fillId="3" borderId="6" xfId="0" applyNumberFormat="1" applyFill="1" applyBorder="1"/>
    <xf numFmtId="164" fontId="0" fillId="0" borderId="5" xfId="0" applyNumberFormat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0" fontId="7" fillId="4" borderId="0" xfId="0" applyFont="1" applyFill="1"/>
    <xf numFmtId="0" fontId="0" fillId="0" borderId="0" xfId="0" applyAlignment="1">
      <alignment horizontal="right" wrapText="1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11" xfId="0" applyBorder="1" applyAlignment="1">
      <alignment horizontal="right"/>
    </xf>
    <xf numFmtId="0" fontId="13" fillId="4" borderId="4" xfId="0" applyFont="1" applyFill="1" applyBorder="1"/>
    <xf numFmtId="0" fontId="0" fillId="0" borderId="4" xfId="0" applyBorder="1"/>
    <xf numFmtId="0" fontId="0" fillId="3" borderId="4" xfId="0" applyFill="1" applyBorder="1"/>
    <xf numFmtId="0" fontId="10" fillId="2" borderId="4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4" fontId="0" fillId="0" borderId="4" xfId="0" applyNumberFormat="1" applyBorder="1" applyAlignment="1">
      <alignment horizontal="right"/>
    </xf>
    <xf numFmtId="164" fontId="0" fillId="3" borderId="4" xfId="0" applyNumberFormat="1" applyFill="1" applyBorder="1" applyAlignment="1">
      <alignment horizontal="right"/>
    </xf>
    <xf numFmtId="0" fontId="13" fillId="5" borderId="4" xfId="0" applyFont="1" applyFill="1" applyBorder="1"/>
    <xf numFmtId="0" fontId="6" fillId="5" borderId="0" xfId="0" applyFont="1" applyFill="1" applyAlignment="1">
      <alignment horizontal="center"/>
    </xf>
    <xf numFmtId="164" fontId="6" fillId="5" borderId="6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164" fontId="7" fillId="5" borderId="0" xfId="0" applyNumberFormat="1" applyFont="1" applyFill="1"/>
    <xf numFmtId="164" fontId="7" fillId="5" borderId="0" xfId="0" applyNumberFormat="1" applyFont="1" applyFill="1" applyAlignment="1">
      <alignment horizontal="right"/>
    </xf>
    <xf numFmtId="164" fontId="7" fillId="5" borderId="6" xfId="0" applyNumberFormat="1" applyFont="1" applyFill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3" borderId="12" xfId="0" applyNumberForma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14" fontId="0" fillId="0" borderId="0" xfId="0" applyNumberFormat="1"/>
    <xf numFmtId="14" fontId="2" fillId="0" borderId="1" xfId="0" applyNumberFormat="1" applyFont="1" applyBorder="1"/>
    <xf numFmtId="0" fontId="2" fillId="0" borderId="1" xfId="0" applyFont="1" applyBorder="1"/>
    <xf numFmtId="0" fontId="0" fillId="0" borderId="7" xfId="0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8" xfId="0" applyNumberFormat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164" fontId="0" fillId="3" borderId="3" xfId="0" applyNumberFormat="1" applyFill="1" applyBorder="1" applyAlignment="1">
      <alignment horizontal="right"/>
    </xf>
    <xf numFmtId="164" fontId="0" fillId="0" borderId="0" xfId="0" applyNumberFormat="1"/>
    <xf numFmtId="0" fontId="10" fillId="2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6" fontId="0" fillId="0" borderId="0" xfId="0" applyNumberFormat="1"/>
    <xf numFmtId="0" fontId="7" fillId="4" borderId="6" xfId="0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 wrapText="1"/>
    </xf>
    <xf numFmtId="0" fontId="7" fillId="4" borderId="16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14" fillId="0" borderId="0" xfId="0" applyFont="1"/>
    <xf numFmtId="0" fontId="0" fillId="3" borderId="0" xfId="0" applyFill="1"/>
    <xf numFmtId="0" fontId="0" fillId="3" borderId="1" xfId="0" applyFill="1" applyBorder="1"/>
    <xf numFmtId="164" fontId="0" fillId="0" borderId="6" xfId="1" applyNumberFormat="1" applyFont="1" applyBorder="1"/>
    <xf numFmtId="164" fontId="0" fillId="0" borderId="3" xfId="0" applyNumberFormat="1" applyBorder="1"/>
    <xf numFmtId="0" fontId="2" fillId="0" borderId="4" xfId="0" applyFont="1" applyBorder="1"/>
    <xf numFmtId="0" fontId="15" fillId="0" borderId="0" xfId="0" applyFont="1"/>
    <xf numFmtId="164" fontId="0" fillId="0" borderId="6" xfId="1" applyNumberFormat="1" applyFont="1" applyBorder="1" applyAlignment="1">
      <alignment horizontal="right"/>
    </xf>
    <xf numFmtId="164" fontId="0" fillId="0" borderId="0" xfId="0" applyNumberFormat="1" applyAlignment="1">
      <alignment horizontal="center" vertical="center"/>
    </xf>
    <xf numFmtId="0" fontId="2" fillId="3" borderId="4" xfId="0" applyFont="1" applyFill="1" applyBorder="1"/>
    <xf numFmtId="164" fontId="0" fillId="3" borderId="6" xfId="1" applyNumberFormat="1" applyFont="1" applyFill="1" applyBorder="1"/>
    <xf numFmtId="0" fontId="2" fillId="0" borderId="7" xfId="0" applyFont="1" applyBorder="1"/>
    <xf numFmtId="164" fontId="0" fillId="0" borderId="8" xfId="1" applyNumberFormat="1" applyFont="1" applyBorder="1" applyAlignment="1">
      <alignment horizontal="right"/>
    </xf>
    <xf numFmtId="0" fontId="13" fillId="4" borderId="0" xfId="0" applyFont="1" applyFill="1"/>
    <xf numFmtId="0" fontId="0" fillId="0" borderId="18" xfId="0" applyBorder="1"/>
    <xf numFmtId="0" fontId="0" fillId="0" borderId="1" xfId="0" applyBorder="1" applyAlignment="1">
      <alignment horizontal="right" wrapText="1"/>
    </xf>
    <xf numFmtId="0" fontId="13" fillId="5" borderId="0" xfId="0" applyFont="1" applyFill="1"/>
    <xf numFmtId="0" fontId="10" fillId="2" borderId="5" xfId="0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3" borderId="7" xfId="0" applyFill="1" applyBorder="1"/>
    <xf numFmtId="164" fontId="0" fillId="3" borderId="8" xfId="0" applyNumberFormat="1" applyFill="1" applyBorder="1"/>
    <xf numFmtId="164" fontId="0" fillId="3" borderId="7" xfId="0" applyNumberFormat="1" applyFill="1" applyBorder="1" applyAlignment="1">
      <alignment horizontal="right"/>
    </xf>
    <xf numFmtId="164" fontId="0" fillId="3" borderId="14" xfId="0" applyNumberFormat="1" applyFill="1" applyBorder="1" applyAlignment="1">
      <alignment horizontal="right"/>
    </xf>
    <xf numFmtId="164" fontId="0" fillId="3" borderId="8" xfId="0" applyNumberFormat="1" applyFill="1" applyBorder="1" applyAlignment="1">
      <alignment horizontal="right"/>
    </xf>
    <xf numFmtId="0" fontId="0" fillId="0" borderId="6" xfId="1" applyNumberFormat="1" applyFont="1" applyBorder="1" applyAlignment="1">
      <alignment horizontal="center"/>
    </xf>
    <xf numFmtId="0" fontId="0" fillId="3" borderId="6" xfId="1" applyNumberFormat="1" applyFont="1" applyFill="1" applyBorder="1" applyAlignment="1">
      <alignment horizontal="center"/>
    </xf>
    <xf numFmtId="0" fontId="0" fillId="3" borderId="8" xfId="1" applyNumberFormat="1" applyFont="1" applyFill="1" applyBorder="1" applyAlignment="1">
      <alignment horizontal="center"/>
    </xf>
    <xf numFmtId="0" fontId="0" fillId="0" borderId="8" xfId="1" applyNumberFormat="1" applyFont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1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3" borderId="0" xfId="1" applyNumberFormat="1" applyFont="1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0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16" fillId="0" borderId="0" xfId="0" applyFont="1"/>
    <xf numFmtId="0" fontId="0" fillId="6" borderId="1" xfId="0" applyFill="1" applyBorder="1"/>
    <xf numFmtId="164" fontId="0" fillId="6" borderId="8" xfId="1" applyNumberFormat="1" applyFont="1" applyFill="1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right"/>
    </xf>
    <xf numFmtId="164" fontId="0" fillId="0" borderId="12" xfId="0" applyNumberFormat="1" applyBorder="1"/>
    <xf numFmtId="164" fontId="0" fillId="3" borderId="12" xfId="0" applyNumberFormat="1" applyFill="1" applyBorder="1"/>
    <xf numFmtId="164" fontId="6" fillId="5" borderId="12" xfId="0" applyNumberFormat="1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right"/>
    </xf>
    <xf numFmtId="0" fontId="0" fillId="0" borderId="4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7" fillId="4" borderId="4" xfId="0" applyFont="1" applyFill="1" applyBorder="1"/>
    <xf numFmtId="164" fontId="0" fillId="0" borderId="14" xfId="0" applyNumberFormat="1" applyBorder="1"/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1" applyNumberFormat="1" applyFont="1" applyBorder="1" applyAlignment="1">
      <alignment horizontal="center"/>
    </xf>
    <xf numFmtId="0" fontId="0" fillId="0" borderId="6" xfId="1" applyNumberFormat="1" applyFont="1" applyBorder="1" applyAlignment="1">
      <alignment horizontal="center"/>
    </xf>
    <xf numFmtId="0" fontId="0" fillId="3" borderId="0" xfId="1" applyNumberFormat="1" applyFont="1" applyFill="1" applyBorder="1" applyAlignment="1">
      <alignment horizontal="center"/>
    </xf>
    <xf numFmtId="0" fontId="0" fillId="3" borderId="6" xfId="1" applyNumberFormat="1" applyFont="1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/>
    </xf>
    <xf numFmtId="0" fontId="0" fillId="3" borderId="8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1" applyNumberFormat="1" applyFont="1" applyBorder="1" applyAlignment="1">
      <alignment horizontal="center"/>
    </xf>
    <xf numFmtId="0" fontId="0" fillId="0" borderId="8" xfId="1" applyNumberFormat="1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10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1" xfId="0" applyFill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0" fillId="7" borderId="2" xfId="0" applyFill="1" applyBorder="1" applyAlignment="1">
      <alignment horizontal="center" vertical="center"/>
    </xf>
  </cellXfs>
  <cellStyles count="9">
    <cellStyle name="Currency" xfId="1" builtinId="4"/>
    <cellStyle name="Normal" xfId="0" builtinId="0"/>
    <cellStyle name="Normal 2" xfId="4" xr:uid="{00000000-0005-0000-0000-000004000000}"/>
    <cellStyle name="Normal 2 2" xfId="6" xr:uid="{00000000-0005-0000-0000-000005000000}"/>
    <cellStyle name="Normal 3" xfId="2" xr:uid="{00000000-0005-0000-0000-000006000000}"/>
    <cellStyle name="Normal 3 2" xfId="7" xr:uid="{00000000-0005-0000-0000-000007000000}"/>
    <cellStyle name="Normal 4" xfId="5" xr:uid="{00000000-0005-0000-0000-000008000000}"/>
    <cellStyle name="Normal 4 2" xfId="8" xr:uid="{00000000-0005-0000-0000-000009000000}"/>
    <cellStyle name="Percent 2" xfId="3" xr:uid="{00000000-0005-0000-0000-00000B000000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theme="5"/>
        </left>
      </border>
    </dxf>
    <dxf>
      <border>
        <left style="thin">
          <color theme="5"/>
        </left>
      </border>
    </dxf>
    <dxf>
      <border>
        <top style="thin">
          <color theme="5"/>
        </top>
      </border>
    </dxf>
    <dxf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theme="5"/>
        </left>
        <right style="thin">
          <color theme="5"/>
        </right>
        <top/>
        <bottom style="thin">
          <color theme="5"/>
        </bottom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</dxfs>
  <tableStyles count="3" defaultTableStyle="TableStyleLight10" defaultPivotStyle="PivotStyleLight16">
    <tableStyle name="Custom PT" pivot="0" count="0" xr9:uid="{FBC19546-A777-428D-AF9F-3884F1E6ACB8}"/>
    <tableStyle name="Table Style 1" pivot="0" count="1" xr9:uid="{A1EA6496-8C4F-4967-9766-D4053AF226E2}">
      <tableStyleElement type="headerRow" dxfId="11"/>
    </tableStyle>
    <tableStyle name="TableStyleLight10 2" pivot="0" count="8" xr9:uid="{C1A68487-8E07-4936-A271-E64BA202E276}">
      <tableStyleElement type="wholeTable" dxfId="10"/>
      <tableStyleElement type="totalRow" dxfId="9"/>
      <tableStyleElement type="firstColumn" dxfId="8"/>
      <tableStyleElement type="lastColumn" dxfId="7"/>
      <tableStyleElement type="firstRowStripe" dxfId="6"/>
      <tableStyleElement type="secondRowStripe" dxfId="5"/>
      <tableStyleElement type="firstColumnStripe" dxfId="4"/>
      <tableStyleElement type="secondColumnStripe" dxfId="3"/>
    </tableStyle>
  </tableStyles>
  <colors>
    <mruColors>
      <color rgb="FFD4BEAC"/>
      <color rgb="FFFFCCCC"/>
      <color rgb="FF66FF33"/>
      <color rgb="FFFFFFCC"/>
      <color rgb="FFCCFF99"/>
      <color rgb="FFCCFFFF"/>
      <color rgb="FFAAAAAA"/>
      <color rgb="FF777777"/>
      <color rgb="FFE6E6E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0</xdr:row>
      <xdr:rowOff>57150</xdr:rowOff>
    </xdr:from>
    <xdr:to>
      <xdr:col>12</xdr:col>
      <xdr:colOff>109697</xdr:colOff>
      <xdr:row>1</xdr:row>
      <xdr:rowOff>41910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919EA-D3E7-4619-B6B5-6D18F19DF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57150"/>
          <a:ext cx="1990355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57150</xdr:rowOff>
    </xdr:from>
    <xdr:to>
      <xdr:col>6</xdr:col>
      <xdr:colOff>1152155</xdr:colOff>
      <xdr:row>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155D8C-E7CE-4DCD-9C45-31EE92819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57150"/>
          <a:ext cx="1990355" cy="342900"/>
        </a:xfrm>
        <a:prstGeom prst="rect">
          <a:avLst/>
        </a:prstGeom>
      </xdr:spPr>
    </xdr:pic>
    <xdr:clientData/>
  </xdr:twoCellAnchor>
  <xdr:oneCellAnchor>
    <xdr:from>
      <xdr:col>5</xdr:col>
      <xdr:colOff>142875</xdr:colOff>
      <xdr:row>10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EB1AEA-A377-1622-92FA-344D3B522A4F}"/>
            </a:ext>
          </a:extLst>
        </xdr:cNvPr>
        <xdr:cNvSpPr txBox="1"/>
      </xdr:nvSpPr>
      <xdr:spPr>
        <a:xfrm>
          <a:off x="397192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9525</xdr:colOff>
      <xdr:row>10</xdr:row>
      <xdr:rowOff>195746</xdr:rowOff>
    </xdr:from>
    <xdr:to>
      <xdr:col>6</xdr:col>
      <xdr:colOff>0</xdr:colOff>
      <xdr:row>11</xdr:row>
      <xdr:rowOff>190500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3C7076D-EB7F-390C-BD11-E24AD1B260DE}"/>
            </a:ext>
          </a:extLst>
        </xdr:cNvPr>
        <xdr:cNvSpPr txBox="1"/>
      </xdr:nvSpPr>
      <xdr:spPr>
        <a:xfrm>
          <a:off x="3838575" y="2986571"/>
          <a:ext cx="1238250" cy="194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CKT0014</a:t>
          </a:r>
        </a:p>
      </xdr:txBody>
    </xdr:sp>
    <xdr:clientData/>
  </xdr:twoCellAnchor>
  <xdr:twoCellAnchor>
    <xdr:from>
      <xdr:col>5</xdr:col>
      <xdr:colOff>19050</xdr:colOff>
      <xdr:row>15</xdr:row>
      <xdr:rowOff>195746</xdr:rowOff>
    </xdr:from>
    <xdr:to>
      <xdr:col>6</xdr:col>
      <xdr:colOff>9525</xdr:colOff>
      <xdr:row>16</xdr:row>
      <xdr:rowOff>190500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CB0C5CB-84FF-4062-BB7A-978A3F5FD07D}"/>
            </a:ext>
          </a:extLst>
        </xdr:cNvPr>
        <xdr:cNvSpPr txBox="1"/>
      </xdr:nvSpPr>
      <xdr:spPr>
        <a:xfrm>
          <a:off x="3848100" y="3986696"/>
          <a:ext cx="1238250" cy="194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CKT0014</a:t>
          </a:r>
        </a:p>
      </xdr:txBody>
    </xdr:sp>
    <xdr:clientData/>
  </xdr:twoCellAnchor>
  <xdr:twoCellAnchor>
    <xdr:from>
      <xdr:col>5</xdr:col>
      <xdr:colOff>9525</xdr:colOff>
      <xdr:row>20</xdr:row>
      <xdr:rowOff>195747</xdr:rowOff>
    </xdr:from>
    <xdr:to>
      <xdr:col>6</xdr:col>
      <xdr:colOff>0</xdr:colOff>
      <xdr:row>22</xdr:row>
      <xdr:rowOff>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97367E-4D7F-443A-AC46-29925D0C5C1B}"/>
            </a:ext>
          </a:extLst>
        </xdr:cNvPr>
        <xdr:cNvSpPr txBox="1"/>
      </xdr:nvSpPr>
      <xdr:spPr>
        <a:xfrm>
          <a:off x="3838575" y="4986822"/>
          <a:ext cx="1238250" cy="204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CKT0014</a:t>
          </a:r>
        </a:p>
      </xdr:txBody>
    </xdr:sp>
    <xdr:clientData/>
  </xdr:twoCellAnchor>
  <xdr:twoCellAnchor>
    <xdr:from>
      <xdr:col>6</xdr:col>
      <xdr:colOff>99060</xdr:colOff>
      <xdr:row>20</xdr:row>
      <xdr:rowOff>193842</xdr:rowOff>
    </xdr:from>
    <xdr:to>
      <xdr:col>6</xdr:col>
      <xdr:colOff>1135380</xdr:colOff>
      <xdr:row>22</xdr:row>
      <xdr:rowOff>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BAB96A7-F780-4F61-AE98-56C43D76754A}"/>
            </a:ext>
          </a:extLst>
        </xdr:cNvPr>
        <xdr:cNvSpPr txBox="1"/>
      </xdr:nvSpPr>
      <xdr:spPr>
        <a:xfrm>
          <a:off x="6720840" y="4567722"/>
          <a:ext cx="1036320" cy="20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CKT0043</a:t>
          </a:r>
        </a:p>
      </xdr:txBody>
    </xdr:sp>
    <xdr:clientData/>
  </xdr:twoCellAnchor>
  <xdr:twoCellAnchor>
    <xdr:from>
      <xdr:col>6</xdr:col>
      <xdr:colOff>83820</xdr:colOff>
      <xdr:row>16</xdr:row>
      <xdr:rowOff>3341</xdr:rowOff>
    </xdr:from>
    <xdr:to>
      <xdr:col>6</xdr:col>
      <xdr:colOff>1120140</xdr:colOff>
      <xdr:row>17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0FAC752-352F-4834-8C87-2F05C782A973}"/>
            </a:ext>
          </a:extLst>
        </xdr:cNvPr>
        <xdr:cNvSpPr txBox="1"/>
      </xdr:nvSpPr>
      <xdr:spPr>
        <a:xfrm>
          <a:off x="6705600" y="3584741"/>
          <a:ext cx="1036320" cy="194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CKT0044</a:t>
          </a:r>
        </a:p>
        <a:p>
          <a:pPr algn="ctr"/>
          <a:endParaRPr lang="en-US" sz="1100"/>
        </a:p>
      </xdr:txBody>
    </xdr:sp>
    <xdr:clientData/>
  </xdr:twoCellAnchor>
  <xdr:twoCellAnchor>
    <xdr:from>
      <xdr:col>6</xdr:col>
      <xdr:colOff>87630</xdr:colOff>
      <xdr:row>10</xdr:row>
      <xdr:rowOff>192406</xdr:rowOff>
    </xdr:from>
    <xdr:to>
      <xdr:col>6</xdr:col>
      <xdr:colOff>1097280</xdr:colOff>
      <xdr:row>12</xdr:row>
      <xdr:rowOff>51436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EA1CCCE-62C9-4CB4-A4D2-B7FE517AEDFC}"/>
            </a:ext>
          </a:extLst>
        </xdr:cNvPr>
        <xdr:cNvSpPr txBox="1"/>
      </xdr:nvSpPr>
      <xdr:spPr>
        <a:xfrm>
          <a:off x="6709410" y="2585086"/>
          <a:ext cx="1009650" cy="255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CKT0043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0</xdr:row>
      <xdr:rowOff>47625</xdr:rowOff>
    </xdr:from>
    <xdr:to>
      <xdr:col>5</xdr:col>
      <xdr:colOff>1108340</xdr:colOff>
      <xdr:row>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AA26A2-C90D-445E-B857-48DE41DF6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47625"/>
          <a:ext cx="199035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D672C61-5CE3-4420-BA63-B2F5D36CC3D1}">
  <we:reference id="b9024343-b2aa-422d-a8b8-5c26cb0a7a13" version="1.0.0.0" store="developer" storeType="Registry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_xldudf_PHASE_ADD</we:customFunctionIds>
        <we:customFunctionIds>_xldudf_PHASE_CLOCK</we:customFunctionIds>
        <we:customFunctionIds>_xldudf_PHASE_INCREMENT</we:customFunctionIds>
        <we:customFunctionIds>_xldudf_PHASE_LOG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B931-20B3-4AB1-BCBD-1D085F01B8E8}">
  <sheetPr>
    <tabColor rgb="FF002060"/>
    <pageSetUpPr fitToPage="1"/>
  </sheetPr>
  <dimension ref="A1:AK77"/>
  <sheetViews>
    <sheetView showGridLines="0" tabSelected="1" zoomScaleNormal="100" workbookViewId="0">
      <pane xSplit="14" ySplit="6" topLeftCell="O7" activePane="bottomRight" state="frozen"/>
      <selection pane="topRight" activeCell="L1" sqref="L1"/>
      <selection pane="bottomLeft" activeCell="A3" sqref="A3"/>
      <selection pane="bottomRight"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bestFit="1" customWidth="1"/>
    <col min="4" max="4" width="18.33203125" customWidth="1"/>
    <col min="5" max="11" width="16.44140625" customWidth="1"/>
    <col min="12" max="14" width="15.109375" customWidth="1"/>
    <col min="15" max="15" width="5.109375" customWidth="1"/>
    <col min="16" max="24" width="14.33203125" customWidth="1"/>
    <col min="25" max="25" width="15.6640625" customWidth="1"/>
    <col min="26" max="26" width="15.33203125" hidden="1" customWidth="1"/>
    <col min="27" max="37" width="16.33203125" hidden="1" customWidth="1"/>
    <col min="38" max="38" width="15.33203125" customWidth="1"/>
  </cols>
  <sheetData>
    <row r="1" spans="1:37" ht="27.9" customHeight="1" x14ac:dyDescent="0.5">
      <c r="A1" s="164"/>
      <c r="B1" s="164"/>
      <c r="C1" s="164"/>
      <c r="L1" s="36"/>
      <c r="M1" s="36"/>
      <c r="N1" s="36"/>
      <c r="AA1" s="3" t="s">
        <v>77</v>
      </c>
      <c r="AB1" s="3" t="s">
        <v>78</v>
      </c>
      <c r="AC1" s="3" t="s">
        <v>79</v>
      </c>
      <c r="AD1" s="3" t="s">
        <v>81</v>
      </c>
      <c r="AE1" s="3" t="s">
        <v>82</v>
      </c>
      <c r="AF1" s="3" t="s">
        <v>86</v>
      </c>
      <c r="AG1" s="3" t="s">
        <v>105</v>
      </c>
      <c r="AH1" s="3"/>
      <c r="AI1" s="3"/>
    </row>
    <row r="2" spans="1:37" ht="17.25" customHeight="1" x14ac:dyDescent="0.5">
      <c r="A2" s="29" t="s">
        <v>2</v>
      </c>
      <c r="B2" s="28">
        <v>1</v>
      </c>
      <c r="C2" s="95" t="s">
        <v>199</v>
      </c>
      <c r="L2" s="36"/>
      <c r="M2" s="36"/>
      <c r="N2" s="36"/>
      <c r="AA2" s="3"/>
      <c r="AB2" s="3">
        <v>7</v>
      </c>
      <c r="AC2" s="3">
        <v>30</v>
      </c>
      <c r="AD2" s="3" t="s">
        <v>206</v>
      </c>
      <c r="AE2" s="3" t="s">
        <v>83</v>
      </c>
      <c r="AF2" s="3">
        <v>60</v>
      </c>
      <c r="AG2" s="3">
        <v>75</v>
      </c>
      <c r="AH2" s="3"/>
      <c r="AI2" s="3"/>
    </row>
    <row r="3" spans="1:37" ht="17.25" customHeight="1" x14ac:dyDescent="0.5">
      <c r="A3" s="30" t="s">
        <v>36</v>
      </c>
      <c r="B3" s="28" t="s">
        <v>34</v>
      </c>
      <c r="C3" s="37"/>
      <c r="L3" s="36"/>
      <c r="M3" s="36"/>
      <c r="N3" s="36"/>
    </row>
    <row r="4" spans="1:37" ht="17.25" customHeight="1" x14ac:dyDescent="0.35">
      <c r="A4" s="30"/>
      <c r="B4" s="52"/>
      <c r="C4" s="37"/>
      <c r="E4" s="165" t="s">
        <v>114</v>
      </c>
      <c r="F4" s="166"/>
      <c r="G4" s="166"/>
      <c r="H4" s="166"/>
      <c r="I4" s="166"/>
      <c r="J4" s="166"/>
      <c r="K4" s="166"/>
      <c r="L4" s="160" t="s">
        <v>284</v>
      </c>
      <c r="M4" s="161"/>
      <c r="N4" s="162"/>
    </row>
    <row r="5" spans="1:37" ht="13.5" customHeight="1" x14ac:dyDescent="0.3">
      <c r="A5" s="37"/>
      <c r="B5" s="37"/>
      <c r="C5" s="37"/>
      <c r="E5" s="38" t="str">
        <f t="shared" ref="E5:J5" si="0">AC7</f>
        <v>R</v>
      </c>
      <c r="F5" s="38" t="str">
        <f t="shared" si="0"/>
        <v>QT</v>
      </c>
      <c r="G5" s="72" t="str">
        <f t="shared" si="0"/>
        <v>B</v>
      </c>
      <c r="H5" s="38" t="str">
        <f t="shared" si="0"/>
        <v>F</v>
      </c>
      <c r="I5" s="38" t="str">
        <f t="shared" si="0"/>
        <v>H3</v>
      </c>
      <c r="J5" s="38" t="str">
        <f t="shared" si="0"/>
        <v>S</v>
      </c>
      <c r="K5" s="38" t="str">
        <f>AI7</f>
        <v>V2</v>
      </c>
      <c r="L5" s="133" t="s">
        <v>285</v>
      </c>
      <c r="M5" s="127" t="s">
        <v>286</v>
      </c>
      <c r="N5" s="134" t="s">
        <v>287</v>
      </c>
    </row>
    <row r="6" spans="1:37" ht="36" customHeight="1" x14ac:dyDescent="0.3">
      <c r="A6" s="2" t="s">
        <v>60</v>
      </c>
      <c r="B6" s="7" t="s">
        <v>0</v>
      </c>
      <c r="C6" s="7" t="s">
        <v>61</v>
      </c>
      <c r="D6" s="27" t="str">
        <f>IF(B2 &gt;= 1, "List Price", "Net Price")</f>
        <v>List Price</v>
      </c>
      <c r="E6" s="39" t="s">
        <v>80</v>
      </c>
      <c r="F6" s="57" t="s">
        <v>62</v>
      </c>
      <c r="G6" s="73" t="s">
        <v>1</v>
      </c>
      <c r="H6" s="40" t="s">
        <v>85</v>
      </c>
      <c r="I6" s="40" t="s">
        <v>64</v>
      </c>
      <c r="J6" s="39" t="s">
        <v>71</v>
      </c>
      <c r="K6" s="128" t="s">
        <v>262</v>
      </c>
      <c r="L6" s="129" t="s">
        <v>274</v>
      </c>
      <c r="M6" s="39" t="s">
        <v>275</v>
      </c>
      <c r="N6" s="132" t="s">
        <v>276</v>
      </c>
      <c r="AB6" s="7"/>
      <c r="AC6" s="11"/>
      <c r="AD6" s="11"/>
      <c r="AE6" s="11"/>
      <c r="AF6" s="11"/>
      <c r="AG6" s="11"/>
      <c r="AH6" s="11"/>
      <c r="AI6" s="11"/>
    </row>
    <row r="7" spans="1:37" s="16" customFormat="1" ht="26.1" customHeight="1" x14ac:dyDescent="0.3">
      <c r="A7" s="35" t="s">
        <v>122</v>
      </c>
      <c r="B7" s="13"/>
      <c r="C7" s="13"/>
      <c r="D7" s="12"/>
      <c r="E7" s="13"/>
      <c r="F7" s="13"/>
      <c r="G7" s="13"/>
      <c r="H7" s="13"/>
      <c r="I7" s="13"/>
      <c r="J7" s="13"/>
      <c r="K7" s="13"/>
      <c r="L7" s="130"/>
      <c r="M7" s="94"/>
      <c r="N7" s="131"/>
      <c r="AB7" s="7" t="s">
        <v>115</v>
      </c>
      <c r="AC7" s="11" t="s">
        <v>74</v>
      </c>
      <c r="AD7" s="11" t="s">
        <v>75</v>
      </c>
      <c r="AE7" s="11" t="s">
        <v>25</v>
      </c>
      <c r="AF7" s="11" t="s">
        <v>84</v>
      </c>
      <c r="AG7" s="11" t="s">
        <v>76</v>
      </c>
      <c r="AH7" s="11" t="s">
        <v>26</v>
      </c>
      <c r="AI7" s="11" t="s">
        <v>259</v>
      </c>
    </row>
    <row r="8" spans="1:37" ht="15.9" customHeight="1" x14ac:dyDescent="0.35">
      <c r="A8" s="32" t="s">
        <v>135</v>
      </c>
      <c r="B8" s="15"/>
      <c r="C8" s="15"/>
      <c r="D8" s="26"/>
      <c r="E8" s="66"/>
      <c r="F8" s="15"/>
      <c r="G8" s="15"/>
      <c r="H8" s="15"/>
      <c r="I8" s="15"/>
      <c r="J8" s="15"/>
      <c r="K8" s="15"/>
      <c r="L8" s="15"/>
      <c r="M8" s="15"/>
      <c r="N8" s="68"/>
      <c r="P8" s="53"/>
      <c r="AA8" t="s">
        <v>68</v>
      </c>
      <c r="AB8" s="7" t="s">
        <v>5</v>
      </c>
      <c r="AC8" s="11" t="s">
        <v>80</v>
      </c>
      <c r="AD8" s="11" t="s">
        <v>62</v>
      </c>
      <c r="AE8" s="11" t="s">
        <v>63</v>
      </c>
      <c r="AF8" s="11"/>
      <c r="AG8" s="11" t="s">
        <v>64</v>
      </c>
      <c r="AH8" s="11" t="s">
        <v>65</v>
      </c>
      <c r="AI8" s="11" t="s">
        <v>260</v>
      </c>
    </row>
    <row r="9" spans="1:37" s="17" customFormat="1" ht="15.9" customHeight="1" x14ac:dyDescent="0.3">
      <c r="A9" s="33" t="s">
        <v>7</v>
      </c>
      <c r="B9" s="11">
        <v>7.5</v>
      </c>
      <c r="C9" s="11" t="s">
        <v>37</v>
      </c>
      <c r="D9" s="19">
        <f>$AB$9*$B$2*IF($B$3="Yes",1+$AD$33,1)</f>
        <v>3797</v>
      </c>
      <c r="E9" s="23">
        <f>$AC$9*$B$2*IF($B$3="Yes",1+$AD$33,1)</f>
        <v>299</v>
      </c>
      <c r="F9" s="41" t="str">
        <f>AD9</f>
        <v>-</v>
      </c>
      <c r="G9" s="50">
        <f>$AE$9*$B$2*IF($B$3="Yes",1+$AD$33,1)</f>
        <v>511</v>
      </c>
      <c r="H9" s="18">
        <f>$AF$9*$B$2*IF($B$3="Yes",1+$AD$33,1)</f>
        <v>200</v>
      </c>
      <c r="I9" s="18">
        <f>$AG$9*$B$2*IF($B$3="Yes",1+$AD$33,1)</f>
        <v>165</v>
      </c>
      <c r="J9" s="23">
        <f>$AH$9*$B$2*IF($B$3="Yes",1+$AD$33,1)</f>
        <v>716</v>
      </c>
      <c r="K9" s="41">
        <f>$AI$9*$B$2*IF($B$3="Yes",1+$AD$33,1)</f>
        <v>1057</v>
      </c>
      <c r="L9" s="50">
        <f>$AB9*0.07*$B$2</f>
        <v>265.79000000000002</v>
      </c>
      <c r="M9" s="23">
        <f>$AB9*0.14*$B$2</f>
        <v>531.58000000000004</v>
      </c>
      <c r="N9" s="23">
        <f>$AB9*0.28*$B$2</f>
        <v>1063.1600000000001</v>
      </c>
      <c r="AA9" t="s">
        <v>7</v>
      </c>
      <c r="AB9" s="11">
        <v>3797</v>
      </c>
      <c r="AC9" s="11">
        <v>299</v>
      </c>
      <c r="AD9" t="s">
        <v>4</v>
      </c>
      <c r="AE9">
        <v>511</v>
      </c>
      <c r="AF9">
        <f t="shared" ref="AF9:AF16" si="1">$AC$60</f>
        <v>200</v>
      </c>
      <c r="AG9">
        <v>165</v>
      </c>
      <c r="AH9">
        <v>716</v>
      </c>
      <c r="AI9" s="11">
        <v>1057</v>
      </c>
      <c r="AJ9"/>
      <c r="AK9"/>
    </row>
    <row r="10" spans="1:37" ht="15.9" customHeight="1" x14ac:dyDescent="0.3">
      <c r="A10" s="34" t="s">
        <v>8</v>
      </c>
      <c r="B10" s="20">
        <v>10</v>
      </c>
      <c r="C10" s="20" t="s">
        <v>38</v>
      </c>
      <c r="D10" s="22">
        <f>$AB$10*$B$2*IF($B$3="Yes",1+$AD$33,1)</f>
        <v>4466</v>
      </c>
      <c r="E10" s="25">
        <f>$AC$10*$B$2*IF($B$3="Yes",1+$AD$33,1)</f>
        <v>299</v>
      </c>
      <c r="F10" s="42">
        <f>$AD$10*$B$2*IF($B$3="Yes",1+$AD$33,1)</f>
        <v>431</v>
      </c>
      <c r="G10" s="51">
        <f>$AE$10*$B$2*IF($B$3="Yes",1+$AD$33,1)</f>
        <v>511</v>
      </c>
      <c r="H10" s="21">
        <f>$AF$10*$B$2*IF($B$3="Yes",1+$AD$33,1)</f>
        <v>200</v>
      </c>
      <c r="I10" s="21">
        <f>$AG$10*$B$2*IF($B$3="Yes",1+$AD$33,1)</f>
        <v>165</v>
      </c>
      <c r="J10" s="25">
        <f>$AH$10*$B$2*IF($B$3="Yes",1+$AD$33,1)</f>
        <v>716</v>
      </c>
      <c r="K10" s="42">
        <f>$AI$10*$B$2*IF($B$3="Yes",1+$AD$33,1)</f>
        <v>1057</v>
      </c>
      <c r="L10" s="51">
        <f t="shared" ref="L10:L29" si="2">$AB10*0.07*$B$2</f>
        <v>312.62</v>
      </c>
      <c r="M10" s="25">
        <f t="shared" ref="M10:M29" si="3">$AB10*0.14*$B$2</f>
        <v>625.24</v>
      </c>
      <c r="N10" s="25">
        <f t="shared" ref="N10:N29" si="4">$AB10*0.28*$B$2</f>
        <v>1250.48</v>
      </c>
      <c r="AA10" t="s">
        <v>8</v>
      </c>
      <c r="AB10" s="11">
        <v>4466</v>
      </c>
      <c r="AC10" s="11">
        <v>299</v>
      </c>
      <c r="AD10">
        <v>431</v>
      </c>
      <c r="AE10">
        <v>511</v>
      </c>
      <c r="AF10">
        <f t="shared" si="1"/>
        <v>200</v>
      </c>
      <c r="AG10">
        <v>165</v>
      </c>
      <c r="AH10">
        <v>716</v>
      </c>
      <c r="AI10" s="11">
        <v>1057</v>
      </c>
    </row>
    <row r="11" spans="1:37" ht="15.9" customHeight="1" x14ac:dyDescent="0.3">
      <c r="A11" s="33" t="s">
        <v>9</v>
      </c>
      <c r="B11" s="11">
        <v>20</v>
      </c>
      <c r="C11" s="11" t="s">
        <v>39</v>
      </c>
      <c r="D11" s="19">
        <f>$AB$11*$B$2*IF($B$3="Yes",1+$AD$33,1)</f>
        <v>7211</v>
      </c>
      <c r="E11" s="23">
        <f>$AC$11*$B$2*IF($B$3="Yes",1+$AD$33,1)</f>
        <v>299</v>
      </c>
      <c r="F11" s="41">
        <f>$AD$11*$B$2*IF($B$3="Yes",1+$AD$33,1)</f>
        <v>431</v>
      </c>
      <c r="G11" s="50">
        <f>$AE$11*$B$2*IF($B$3="Yes",1+$AD$33,1)</f>
        <v>728</v>
      </c>
      <c r="H11" s="18">
        <f>$AF$11*$B$2*IF($B$3="Yes",1+$AD$33,1)</f>
        <v>200</v>
      </c>
      <c r="I11" s="18">
        <f>$AG$11*$B$2*IF($B$3="Yes",1+$AD$33,1)</f>
        <v>165</v>
      </c>
      <c r="J11" s="23">
        <f>$AH$11*$B$2*IF($B$3="Yes",1+$AD$33,1)</f>
        <v>716</v>
      </c>
      <c r="K11" s="41">
        <f>$AI$11*$B$2*IF($B$3="Yes",1+$AD$33,1)</f>
        <v>1057</v>
      </c>
      <c r="L11" s="50">
        <f t="shared" si="2"/>
        <v>504.77000000000004</v>
      </c>
      <c r="M11" s="23">
        <f t="shared" si="3"/>
        <v>1009.5400000000001</v>
      </c>
      <c r="N11" s="23">
        <f t="shared" si="4"/>
        <v>2019.0800000000002</v>
      </c>
      <c r="AA11" t="s">
        <v>9</v>
      </c>
      <c r="AB11" s="11">
        <v>7211</v>
      </c>
      <c r="AC11" s="11">
        <v>299</v>
      </c>
      <c r="AD11">
        <v>431</v>
      </c>
      <c r="AE11">
        <v>728</v>
      </c>
      <c r="AF11">
        <f t="shared" si="1"/>
        <v>200</v>
      </c>
      <c r="AG11">
        <v>165</v>
      </c>
      <c r="AH11">
        <v>716</v>
      </c>
      <c r="AI11" s="11">
        <v>1057</v>
      </c>
    </row>
    <row r="12" spans="1:37" ht="15.9" customHeight="1" x14ac:dyDescent="0.3">
      <c r="A12" s="34" t="s">
        <v>10</v>
      </c>
      <c r="B12" s="20">
        <v>30</v>
      </c>
      <c r="C12" s="20" t="s">
        <v>40</v>
      </c>
      <c r="D12" s="22">
        <f>$AB$12*$B$2*IF($B$3="Yes",1+$AD$33,1)</f>
        <v>9335</v>
      </c>
      <c r="E12" s="25">
        <f>$AC$12*$B$2*IF($B$3="Yes",1+$AD$33,1)</f>
        <v>356</v>
      </c>
      <c r="F12" s="42">
        <f>$AD$12*$B$2*IF($B$3="Yes",1+$AD$33,1)</f>
        <v>431</v>
      </c>
      <c r="G12" s="51">
        <f>$AE$12*$B$2*IF($B$3="Yes",1+$AD$33,1)</f>
        <v>876</v>
      </c>
      <c r="H12" s="21">
        <f>$AF$12*$B$2*IF($B$3="Yes",1+$AD$33,1)</f>
        <v>200</v>
      </c>
      <c r="I12" s="21">
        <f>$AG$12*$B$2*IF($B$3="Yes",1+$AD$33,1)</f>
        <v>165</v>
      </c>
      <c r="J12" s="25">
        <f>$AH$12*$B$2*IF($B$3="Yes",1+$AD$33,1)</f>
        <v>716</v>
      </c>
      <c r="K12" s="42">
        <f>$AI$12*$B$2*IF($B$3="Yes",1+$AD$33,1)</f>
        <v>1057</v>
      </c>
      <c r="L12" s="51">
        <f t="shared" si="2"/>
        <v>653.45000000000005</v>
      </c>
      <c r="M12" s="25">
        <f t="shared" si="3"/>
        <v>1306.9000000000001</v>
      </c>
      <c r="N12" s="25">
        <f t="shared" si="4"/>
        <v>2613.8000000000002</v>
      </c>
      <c r="AA12" t="s">
        <v>10</v>
      </c>
      <c r="AB12" s="11">
        <v>9335</v>
      </c>
      <c r="AC12" s="11">
        <v>356</v>
      </c>
      <c r="AD12">
        <v>431</v>
      </c>
      <c r="AE12">
        <v>876</v>
      </c>
      <c r="AF12">
        <f t="shared" si="1"/>
        <v>200</v>
      </c>
      <c r="AG12">
        <v>165</v>
      </c>
      <c r="AH12">
        <v>716</v>
      </c>
      <c r="AI12" s="11">
        <v>1057</v>
      </c>
    </row>
    <row r="13" spans="1:37" ht="15.9" customHeight="1" x14ac:dyDescent="0.3">
      <c r="A13" s="33" t="s">
        <v>11</v>
      </c>
      <c r="B13" s="11">
        <v>40</v>
      </c>
      <c r="C13" s="11" t="s">
        <v>41</v>
      </c>
      <c r="D13" s="19">
        <f>$AB$13*$B$2*IF($B$3="Yes",1+$AD$33,1)</f>
        <v>12486</v>
      </c>
      <c r="E13" s="23">
        <f>$AC$13*$B$2*IF($B$3="Yes",1+$AD$33,1)</f>
        <v>356</v>
      </c>
      <c r="F13" s="41" t="str">
        <f>AD13</f>
        <v>-</v>
      </c>
      <c r="G13" s="50">
        <f>$AE$13*$B$2*IF($B$3="Yes",1+$AD$33,1)</f>
        <v>1542</v>
      </c>
      <c r="H13" s="18">
        <f>$AF$13*$B$2*IF($B$3="Yes",1+$AD$33,1)</f>
        <v>200</v>
      </c>
      <c r="I13" s="18">
        <f>$AG$13*$B$2*IF($B$3="Yes",1+$AD$33,1)</f>
        <v>165</v>
      </c>
      <c r="J13" s="23">
        <f>$AH$13*$B$2*IF($B$3="Yes",1+$AD$33,1)</f>
        <v>716</v>
      </c>
      <c r="K13" s="41">
        <f>$AI$13*$B$2*IF($B$3="Yes",1+$AD$33,1)</f>
        <v>1057</v>
      </c>
      <c r="L13" s="50">
        <f t="shared" si="2"/>
        <v>874.0200000000001</v>
      </c>
      <c r="M13" s="23">
        <f t="shared" si="3"/>
        <v>1748.0400000000002</v>
      </c>
      <c r="N13" s="23">
        <f t="shared" si="4"/>
        <v>3496.0800000000004</v>
      </c>
      <c r="AA13" t="s">
        <v>11</v>
      </c>
      <c r="AB13" s="11">
        <v>12486</v>
      </c>
      <c r="AC13" s="11">
        <v>356</v>
      </c>
      <c r="AD13" t="s">
        <v>4</v>
      </c>
      <c r="AE13">
        <v>1542</v>
      </c>
      <c r="AF13">
        <f t="shared" si="1"/>
        <v>200</v>
      </c>
      <c r="AG13">
        <v>165</v>
      </c>
      <c r="AH13">
        <v>716</v>
      </c>
      <c r="AI13" s="11">
        <v>1057</v>
      </c>
    </row>
    <row r="14" spans="1:37" ht="15.9" customHeight="1" x14ac:dyDescent="0.3">
      <c r="A14" s="34" t="s">
        <v>12</v>
      </c>
      <c r="B14" s="20">
        <v>50</v>
      </c>
      <c r="C14" s="20" t="s">
        <v>42</v>
      </c>
      <c r="D14" s="22">
        <f>$AB$14*$B$2*IF($B$3="Yes",1+$AD$33,1)</f>
        <v>16772</v>
      </c>
      <c r="E14" s="25">
        <f>$AC$14*$B$2*IF($B$3="Yes",1+$AD$33,1)</f>
        <v>356</v>
      </c>
      <c r="F14" s="42" t="str">
        <f>AD14</f>
        <v>-</v>
      </c>
      <c r="G14" s="51">
        <f>$AE$14*$B$2*IF($B$3="Yes",1+$AD$33,1)</f>
        <v>1542</v>
      </c>
      <c r="H14" s="21">
        <f>$AF$14*$B$2*IF($B$3="Yes",1+$AD$33,1)</f>
        <v>200</v>
      </c>
      <c r="I14" s="21">
        <f>$AG$14*$B$2*IF($B$3="Yes",1+$AD$33,1)</f>
        <v>165</v>
      </c>
      <c r="J14" s="25">
        <f>$AH$14*$B$2*IF($B$3="Yes",1+$AD$33,1)</f>
        <v>716</v>
      </c>
      <c r="K14" s="42">
        <f>$AI$14*$B$2*IF($B$3="Yes",1+$AD$33,1)</f>
        <v>1057</v>
      </c>
      <c r="L14" s="51">
        <f t="shared" si="2"/>
        <v>1174.0400000000002</v>
      </c>
      <c r="M14" s="25">
        <f t="shared" si="3"/>
        <v>2348.0800000000004</v>
      </c>
      <c r="N14" s="25">
        <f t="shared" si="4"/>
        <v>4696.1600000000008</v>
      </c>
      <c r="AA14" t="s">
        <v>12</v>
      </c>
      <c r="AB14" s="11">
        <v>16772</v>
      </c>
      <c r="AC14" s="11">
        <v>356</v>
      </c>
      <c r="AD14" t="s">
        <v>4</v>
      </c>
      <c r="AE14">
        <v>1542</v>
      </c>
      <c r="AF14">
        <f t="shared" si="1"/>
        <v>200</v>
      </c>
      <c r="AG14">
        <v>165</v>
      </c>
      <c r="AH14">
        <v>716</v>
      </c>
      <c r="AI14" s="11">
        <v>1057</v>
      </c>
    </row>
    <row r="15" spans="1:37" ht="15.9" customHeight="1" x14ac:dyDescent="0.3">
      <c r="A15" s="33" t="s">
        <v>13</v>
      </c>
      <c r="B15" s="11">
        <v>60</v>
      </c>
      <c r="C15" s="11" t="s">
        <v>43</v>
      </c>
      <c r="D15" s="19">
        <f>$AB$15*$B$2*IF($B$3="Yes",1+$AD$33,1)</f>
        <v>19563</v>
      </c>
      <c r="E15" s="23">
        <f>$AC$15*$B$2*IF($B$3="Yes",1+$AD$33,1)</f>
        <v>356</v>
      </c>
      <c r="F15" s="41" t="str">
        <f>AD15</f>
        <v>-</v>
      </c>
      <c r="G15" s="50" t="str">
        <f t="shared" ref="G15:G16" si="5">AE15</f>
        <v>-</v>
      </c>
      <c r="H15" s="18">
        <f>$AF$15*$B$2*IF($B$3="Yes",1+$AD$33,1)</f>
        <v>200</v>
      </c>
      <c r="I15" s="18">
        <f>$AG$15*$B$2*IF($B$3="Yes",1+$AD$33,1)</f>
        <v>165</v>
      </c>
      <c r="J15" s="23">
        <f>$AH$15*$B$2*IF($B$3="Yes",1+$AD$33,1)</f>
        <v>716</v>
      </c>
      <c r="K15" s="41">
        <f>$AI$15*$B$2*IF($B$3="Yes",1+$AD$33,1)</f>
        <v>1057</v>
      </c>
      <c r="L15" s="50">
        <f t="shared" si="2"/>
        <v>1369.41</v>
      </c>
      <c r="M15" s="23">
        <f t="shared" si="3"/>
        <v>2738.82</v>
      </c>
      <c r="N15" s="23">
        <f t="shared" si="4"/>
        <v>5477.64</v>
      </c>
      <c r="AA15" t="s">
        <v>13</v>
      </c>
      <c r="AB15" s="11">
        <v>19563</v>
      </c>
      <c r="AC15" s="11">
        <v>356</v>
      </c>
      <c r="AD15" t="s">
        <v>4</v>
      </c>
      <c r="AE15" s="8" t="s">
        <v>4</v>
      </c>
      <c r="AF15">
        <f t="shared" si="1"/>
        <v>200</v>
      </c>
      <c r="AG15">
        <v>165</v>
      </c>
      <c r="AH15">
        <v>716</v>
      </c>
      <c r="AI15" s="11">
        <v>1057</v>
      </c>
    </row>
    <row r="16" spans="1:37" ht="15.9" customHeight="1" x14ac:dyDescent="0.3">
      <c r="A16" s="34" t="s">
        <v>24</v>
      </c>
      <c r="B16" s="20">
        <v>75</v>
      </c>
      <c r="C16" s="20" t="s">
        <v>44</v>
      </c>
      <c r="D16" s="22">
        <f>$AB$16*$B$2*IF($B$3="Yes",1+$AD$33,1)</f>
        <v>23990</v>
      </c>
      <c r="E16" s="25">
        <f>$AC$16*$B$2*IF($B$3="Yes",1+$AD$33,1)</f>
        <v>356</v>
      </c>
      <c r="F16" s="42" t="str">
        <f>AD16</f>
        <v>-</v>
      </c>
      <c r="G16" s="51" t="str">
        <f t="shared" si="5"/>
        <v>-</v>
      </c>
      <c r="H16" s="21">
        <f>$AF$16*$B$2*IF($B$3="Yes",1+$AD$33,1)</f>
        <v>200</v>
      </c>
      <c r="I16" s="21">
        <f>$AG$16*$B$2*IF($B$3="Yes",1+$AD$33,1)</f>
        <v>165</v>
      </c>
      <c r="J16" s="25">
        <f>$AH$16*$B$2*IF($B$3="Yes",1+$AD$33,1)</f>
        <v>716</v>
      </c>
      <c r="K16" s="42">
        <f>$AI$16*$B$2*IF($B$3="Yes",1+$AD$33,1)</f>
        <v>1057</v>
      </c>
      <c r="L16" s="51">
        <f t="shared" si="2"/>
        <v>1679.3000000000002</v>
      </c>
      <c r="M16" s="25">
        <f t="shared" si="3"/>
        <v>3358.6000000000004</v>
      </c>
      <c r="N16" s="25">
        <f t="shared" si="4"/>
        <v>6717.2000000000007</v>
      </c>
      <c r="AA16" t="s">
        <v>24</v>
      </c>
      <c r="AB16" s="11">
        <v>23990</v>
      </c>
      <c r="AC16" s="11">
        <v>356</v>
      </c>
      <c r="AD16" t="s">
        <v>4</v>
      </c>
      <c r="AE16" s="8" t="s">
        <v>4</v>
      </c>
      <c r="AF16">
        <f t="shared" si="1"/>
        <v>200</v>
      </c>
      <c r="AG16">
        <v>165</v>
      </c>
      <c r="AH16">
        <v>716</v>
      </c>
      <c r="AI16" s="11">
        <v>1057</v>
      </c>
    </row>
    <row r="17" spans="1:35" ht="15.9" customHeight="1" x14ac:dyDescent="0.3">
      <c r="A17" s="43" t="s">
        <v>136</v>
      </c>
      <c r="B17" s="46"/>
      <c r="C17" s="46"/>
      <c r="D17" s="47"/>
      <c r="E17" s="69"/>
      <c r="F17" s="48"/>
      <c r="G17" s="48"/>
      <c r="H17" s="48"/>
      <c r="I17" s="48"/>
      <c r="J17" s="48"/>
      <c r="K17" s="48"/>
      <c r="L17" s="48"/>
      <c r="M17" s="48"/>
      <c r="N17" s="49"/>
      <c r="AA17" t="s">
        <v>69</v>
      </c>
      <c r="AB17" s="11"/>
      <c r="AC17" s="11"/>
      <c r="AD17" s="11"/>
      <c r="AE17" s="11"/>
      <c r="AF17" s="11"/>
      <c r="AG17" s="11"/>
      <c r="AH17" s="11"/>
      <c r="AI17" s="11"/>
    </row>
    <row r="18" spans="1:35" ht="15.9" customHeight="1" x14ac:dyDescent="0.3">
      <c r="A18" s="33" t="s">
        <v>14</v>
      </c>
      <c r="B18" s="11">
        <v>7.5</v>
      </c>
      <c r="C18" s="11" t="s">
        <v>45</v>
      </c>
      <c r="D18" s="19">
        <f>$AB$18*$B$2*IF($B$3="Yes",1+$AD$33,1)</f>
        <v>3700</v>
      </c>
      <c r="E18" s="23" t="s">
        <v>6</v>
      </c>
      <c r="F18" s="41">
        <f>$AD$18*$B$2*IF($B$3="Yes",1+$AD$33,1)</f>
        <v>431</v>
      </c>
      <c r="G18" s="50">
        <f>$AE$18*$B$2*IF($B$3="Yes",1+$AD$33,1)</f>
        <v>511</v>
      </c>
      <c r="H18" s="18">
        <f>$AF$18*$B$2*IF($B$3="Yes",1+$AD$33,1)</f>
        <v>200</v>
      </c>
      <c r="I18" s="18">
        <f>$AG$18*$B$2*IF($B$3="Yes",1+$AD$33,1)</f>
        <v>165</v>
      </c>
      <c r="J18" s="23">
        <f>$AH$18*$B$2*IF($B$3="Yes",1+$AD$33,1)</f>
        <v>716</v>
      </c>
      <c r="K18" s="41">
        <f>$AI$18*$B$2*IF($B$3="Yes",1+$AD$33,1)</f>
        <v>1057</v>
      </c>
      <c r="L18" s="50">
        <f t="shared" si="2"/>
        <v>259</v>
      </c>
      <c r="M18" s="18">
        <f t="shared" si="3"/>
        <v>518</v>
      </c>
      <c r="N18" s="18">
        <f t="shared" si="4"/>
        <v>1036</v>
      </c>
      <c r="AA18" t="s">
        <v>14</v>
      </c>
      <c r="AB18" s="11">
        <v>3700</v>
      </c>
      <c r="AC18" s="11" t="s">
        <v>6</v>
      </c>
      <c r="AD18">
        <v>431</v>
      </c>
      <c r="AE18">
        <v>511</v>
      </c>
      <c r="AF18">
        <f t="shared" ref="AF18:AF29" si="6">$AC$60</f>
        <v>200</v>
      </c>
      <c r="AG18">
        <v>165</v>
      </c>
      <c r="AH18">
        <v>716</v>
      </c>
      <c r="AI18" s="11">
        <v>1057</v>
      </c>
    </row>
    <row r="19" spans="1:35" ht="15.9" customHeight="1" x14ac:dyDescent="0.3">
      <c r="A19" s="34" t="s">
        <v>15</v>
      </c>
      <c r="B19" s="20">
        <v>10</v>
      </c>
      <c r="C19" s="20" t="s">
        <v>46</v>
      </c>
      <c r="D19" s="22">
        <f>$AB$19*$B$2*IF($B$3="Yes",1+$AD$33,1)</f>
        <v>4075</v>
      </c>
      <c r="E19" s="25" t="s">
        <v>6</v>
      </c>
      <c r="F19" s="42">
        <f>$AD$19*$B$2*IF($B$3="Yes",1+$AD$33,1)</f>
        <v>431</v>
      </c>
      <c r="G19" s="51">
        <f>$AE$19*$B$2*IF($B$3="Yes",1+$AD$33,1)</f>
        <v>511</v>
      </c>
      <c r="H19" s="21">
        <f>$AF$19*$B$2*IF($B$3="Yes",1+$AD$33,1)</f>
        <v>200</v>
      </c>
      <c r="I19" s="21">
        <f>$AG$19*$B$2*IF($B$3="Yes",1+$AD$33,1)</f>
        <v>165</v>
      </c>
      <c r="J19" s="25">
        <f>$AH$19*$B$2*IF($B$3="Yes",1+$AD$33,1)</f>
        <v>716</v>
      </c>
      <c r="K19" s="42">
        <f>$AI$19*$B$2*IF($B$3="Yes",1+$AD$33,1)</f>
        <v>1057</v>
      </c>
      <c r="L19" s="51">
        <f t="shared" si="2"/>
        <v>285.25</v>
      </c>
      <c r="M19" s="21">
        <f t="shared" si="3"/>
        <v>570.5</v>
      </c>
      <c r="N19" s="21">
        <f t="shared" si="4"/>
        <v>1141</v>
      </c>
      <c r="AA19" t="s">
        <v>15</v>
      </c>
      <c r="AB19" s="11">
        <v>4075</v>
      </c>
      <c r="AC19" s="11" t="s">
        <v>6</v>
      </c>
      <c r="AD19">
        <v>431</v>
      </c>
      <c r="AE19">
        <v>511</v>
      </c>
      <c r="AF19">
        <f t="shared" si="6"/>
        <v>200</v>
      </c>
      <c r="AG19">
        <v>165</v>
      </c>
      <c r="AH19">
        <v>716</v>
      </c>
      <c r="AI19" s="11">
        <v>1057</v>
      </c>
    </row>
    <row r="20" spans="1:35" ht="15.9" customHeight="1" x14ac:dyDescent="0.3">
      <c r="A20" s="33" t="s">
        <v>16</v>
      </c>
      <c r="B20" s="11">
        <v>15</v>
      </c>
      <c r="C20" s="11" t="s">
        <v>47</v>
      </c>
      <c r="D20" s="19">
        <f>$AB$20*$B$2*IF($B$3="Yes",1+$AD$33,1)</f>
        <v>5127</v>
      </c>
      <c r="E20" s="23" t="s">
        <v>6</v>
      </c>
      <c r="F20" s="41" t="str">
        <f t="shared" ref="F20:F24" si="7">AD20</f>
        <v>-</v>
      </c>
      <c r="G20" s="50">
        <f>$AE$20*$B$2*IF($B$3="Yes",1+$AD$33,1)</f>
        <v>511</v>
      </c>
      <c r="H20" s="18">
        <f>$AF$20*$B$2*IF($B$3="Yes",1+$AD$33,1)</f>
        <v>200</v>
      </c>
      <c r="I20" s="18">
        <f>$AG$20*$B$2*IF($B$3="Yes",1+$AD$33,1)</f>
        <v>165</v>
      </c>
      <c r="J20" s="23">
        <f>$AH$20*$B$2*IF($B$3="Yes",1+$AD$33,1)</f>
        <v>716</v>
      </c>
      <c r="K20" s="41">
        <f>$AI$20*$B$2*IF($B$3="Yes",1+$AD$33,1)</f>
        <v>1057</v>
      </c>
      <c r="L20" s="50">
        <f t="shared" si="2"/>
        <v>358.89000000000004</v>
      </c>
      <c r="M20" s="18">
        <f t="shared" si="3"/>
        <v>717.78000000000009</v>
      </c>
      <c r="N20" s="18">
        <f t="shared" si="4"/>
        <v>1435.5600000000002</v>
      </c>
      <c r="AA20" t="s">
        <v>16</v>
      </c>
      <c r="AB20" s="11">
        <v>5127</v>
      </c>
      <c r="AC20" s="11" t="s">
        <v>6</v>
      </c>
      <c r="AD20" t="s">
        <v>4</v>
      </c>
      <c r="AE20">
        <v>511</v>
      </c>
      <c r="AF20">
        <f t="shared" si="6"/>
        <v>200</v>
      </c>
      <c r="AG20">
        <v>165</v>
      </c>
      <c r="AH20">
        <v>716</v>
      </c>
      <c r="AI20" s="11">
        <v>1057</v>
      </c>
    </row>
    <row r="21" spans="1:35" ht="15.9" customHeight="1" x14ac:dyDescent="0.3">
      <c r="A21" s="34" t="s">
        <v>17</v>
      </c>
      <c r="B21" s="20">
        <v>20</v>
      </c>
      <c r="C21" s="20" t="s">
        <v>48</v>
      </c>
      <c r="D21" s="22">
        <f>$AB$21*$B$2*IF($B$3="Yes",1+$AD$33,1)</f>
        <v>6639</v>
      </c>
      <c r="E21" s="25" t="s">
        <v>6</v>
      </c>
      <c r="F21" s="42" t="str">
        <f t="shared" si="7"/>
        <v>-</v>
      </c>
      <c r="G21" s="51">
        <f>$AE$21*$B$2*IF($B$3="Yes",1+$AD$33,1)</f>
        <v>511</v>
      </c>
      <c r="H21" s="21">
        <f>$AF$21*$B$2*IF($B$3="Yes",1+$AD$33,1)</f>
        <v>200</v>
      </c>
      <c r="I21" s="21">
        <f>$AG$21*$B$2*IF($B$3="Yes",1+$AD$33,1)</f>
        <v>165</v>
      </c>
      <c r="J21" s="25">
        <f>$AH$21*$B$2*IF($B$3="Yes",1+$AD$33,1)</f>
        <v>716</v>
      </c>
      <c r="K21" s="42">
        <f>$AI$21*$B$2*IF($B$3="Yes",1+$AD$33,1)</f>
        <v>1057</v>
      </c>
      <c r="L21" s="51">
        <f t="shared" si="2"/>
        <v>464.73</v>
      </c>
      <c r="M21" s="21">
        <f t="shared" si="3"/>
        <v>929.46</v>
      </c>
      <c r="N21" s="21">
        <f t="shared" si="4"/>
        <v>1858.92</v>
      </c>
      <c r="AA21" t="s">
        <v>17</v>
      </c>
      <c r="AB21" s="11">
        <v>6639</v>
      </c>
      <c r="AC21" s="11" t="s">
        <v>6</v>
      </c>
      <c r="AD21" t="s">
        <v>4</v>
      </c>
      <c r="AE21">
        <v>511</v>
      </c>
      <c r="AF21">
        <f t="shared" si="6"/>
        <v>200</v>
      </c>
      <c r="AG21">
        <v>165</v>
      </c>
      <c r="AH21">
        <v>716</v>
      </c>
      <c r="AI21" s="11">
        <v>1057</v>
      </c>
    </row>
    <row r="22" spans="1:35" ht="15.9" customHeight="1" x14ac:dyDescent="0.3">
      <c r="A22" s="33" t="s">
        <v>18</v>
      </c>
      <c r="B22" s="11">
        <v>30</v>
      </c>
      <c r="C22" s="11" t="s">
        <v>49</v>
      </c>
      <c r="D22" s="19">
        <f>$AB$22*$B$2*IF($B$3="Yes",1+$AD$33,1)</f>
        <v>8897</v>
      </c>
      <c r="E22" s="23" t="s">
        <v>6</v>
      </c>
      <c r="F22" s="41" t="str">
        <f t="shared" si="7"/>
        <v>-</v>
      </c>
      <c r="G22" s="50">
        <f>$AE$22*$B$2*IF($B$3="Yes",1+$AD$33,1)</f>
        <v>511</v>
      </c>
      <c r="H22" s="18">
        <f>$AF$22*$B$2*IF($B$3="Yes",1+$AD$33,1)</f>
        <v>200</v>
      </c>
      <c r="I22" s="18">
        <f>$AG$22*$B$2*IF($B$3="Yes",1+$AD$33,1)</f>
        <v>165</v>
      </c>
      <c r="J22" s="23">
        <f>$AH$22*$B$2*IF($B$3="Yes",1+$AD$33,1)</f>
        <v>716</v>
      </c>
      <c r="K22" s="41">
        <f>$AI$22*$B$2*IF($B$3="Yes",1+$AD$33,1)</f>
        <v>1057</v>
      </c>
      <c r="L22" s="50">
        <f t="shared" si="2"/>
        <v>622.79000000000008</v>
      </c>
      <c r="M22" s="18">
        <f t="shared" si="3"/>
        <v>1245.5800000000002</v>
      </c>
      <c r="N22" s="18">
        <f t="shared" si="4"/>
        <v>2491.1600000000003</v>
      </c>
      <c r="AA22" t="s">
        <v>18</v>
      </c>
      <c r="AB22" s="11">
        <v>8897</v>
      </c>
      <c r="AC22" s="11" t="s">
        <v>6</v>
      </c>
      <c r="AD22" t="s">
        <v>4</v>
      </c>
      <c r="AE22">
        <v>511</v>
      </c>
      <c r="AF22">
        <f t="shared" si="6"/>
        <v>200</v>
      </c>
      <c r="AG22">
        <v>165</v>
      </c>
      <c r="AH22">
        <v>716</v>
      </c>
      <c r="AI22" s="11">
        <v>1057</v>
      </c>
    </row>
    <row r="23" spans="1:35" ht="15.9" customHeight="1" x14ac:dyDescent="0.3">
      <c r="A23" s="34" t="s">
        <v>19</v>
      </c>
      <c r="B23" s="20">
        <v>40</v>
      </c>
      <c r="C23" s="20" t="s">
        <v>50</v>
      </c>
      <c r="D23" s="22">
        <f>$AB$23*$B$2*IF($B$3="Yes",1+$AD$33,1)</f>
        <v>11211</v>
      </c>
      <c r="E23" s="25" t="s">
        <v>6</v>
      </c>
      <c r="F23" s="42" t="str">
        <f t="shared" si="7"/>
        <v>-</v>
      </c>
      <c r="G23" s="51">
        <f>$AE$23*$B$2*IF($B$3="Yes",1+$AD$33,1)</f>
        <v>728</v>
      </c>
      <c r="H23" s="21">
        <f>$AF$23*$B$2*IF($B$3="Yes",1+$AD$33,1)</f>
        <v>200</v>
      </c>
      <c r="I23" s="21">
        <f>$AG$23*$B$2*IF($B$3="Yes",1+$AD$33,1)</f>
        <v>165</v>
      </c>
      <c r="J23" s="25">
        <f>$AH$23*$B$2*IF($B$3="Yes",1+$AD$33,1)</f>
        <v>716</v>
      </c>
      <c r="K23" s="42">
        <f>$AI$23*$B$2*IF($B$3="Yes",1+$AD$33,1)</f>
        <v>1057</v>
      </c>
      <c r="L23" s="51">
        <f t="shared" si="2"/>
        <v>784.7700000000001</v>
      </c>
      <c r="M23" s="21">
        <f t="shared" si="3"/>
        <v>1569.5400000000002</v>
      </c>
      <c r="N23" s="21">
        <f t="shared" si="4"/>
        <v>3139.0800000000004</v>
      </c>
      <c r="AA23" t="s">
        <v>19</v>
      </c>
      <c r="AB23" s="11">
        <v>11211</v>
      </c>
      <c r="AC23" s="11" t="s">
        <v>6</v>
      </c>
      <c r="AD23" t="s">
        <v>4</v>
      </c>
      <c r="AE23">
        <v>728</v>
      </c>
      <c r="AF23">
        <f t="shared" si="6"/>
        <v>200</v>
      </c>
      <c r="AG23">
        <v>165</v>
      </c>
      <c r="AH23">
        <v>716</v>
      </c>
      <c r="AI23" s="11">
        <v>1057</v>
      </c>
    </row>
    <row r="24" spans="1:35" ht="15.9" customHeight="1" x14ac:dyDescent="0.3">
      <c r="A24" s="33" t="s">
        <v>20</v>
      </c>
      <c r="B24" s="11">
        <v>50</v>
      </c>
      <c r="C24" s="11" t="s">
        <v>51</v>
      </c>
      <c r="D24" s="19">
        <f>$AB$24*$B$2*IF($B$3="Yes",1+$AD$33,1)</f>
        <v>15221</v>
      </c>
      <c r="E24" s="23" t="s">
        <v>6</v>
      </c>
      <c r="F24" s="41" t="str">
        <f t="shared" si="7"/>
        <v>-</v>
      </c>
      <c r="G24" s="50">
        <f>$AE$24*$B$2*IF($B$3="Yes",1+$AD$33,1)</f>
        <v>876</v>
      </c>
      <c r="H24" s="18">
        <f>$AF$24*$B$2*IF($B$3="Yes",1+$AD$33,1)</f>
        <v>200</v>
      </c>
      <c r="I24" s="18">
        <f>$AG$24*$B$2*IF($B$3="Yes",1+$AD$33,1)</f>
        <v>165</v>
      </c>
      <c r="J24" s="23">
        <f>$AH$24*$B$2*IF($B$3="Yes",1+$AD$33,1)</f>
        <v>716</v>
      </c>
      <c r="K24" s="41">
        <f>$AI$24*$B$2*IF($B$3="Yes",1+$AD$33,1)</f>
        <v>1057</v>
      </c>
      <c r="L24" s="50">
        <f t="shared" si="2"/>
        <v>1065.47</v>
      </c>
      <c r="M24" s="18">
        <f t="shared" si="3"/>
        <v>2130.94</v>
      </c>
      <c r="N24" s="18">
        <f t="shared" si="4"/>
        <v>4261.88</v>
      </c>
      <c r="AA24" t="s">
        <v>20</v>
      </c>
      <c r="AB24" s="11">
        <v>15221</v>
      </c>
      <c r="AC24" s="11" t="s">
        <v>6</v>
      </c>
      <c r="AD24" t="s">
        <v>4</v>
      </c>
      <c r="AE24">
        <v>876</v>
      </c>
      <c r="AF24">
        <f t="shared" si="6"/>
        <v>200</v>
      </c>
      <c r="AG24">
        <v>165</v>
      </c>
      <c r="AH24">
        <v>716</v>
      </c>
      <c r="AI24" s="11">
        <v>1057</v>
      </c>
    </row>
    <row r="25" spans="1:35" ht="15.9" customHeight="1" x14ac:dyDescent="0.3">
      <c r="A25" s="34" t="s">
        <v>21</v>
      </c>
      <c r="B25" s="20">
        <v>60</v>
      </c>
      <c r="C25" s="20" t="s">
        <v>52</v>
      </c>
      <c r="D25" s="22">
        <f>$AB$25*$B$2*IF($B$3="Yes",1+$AD$33,1)</f>
        <v>17187</v>
      </c>
      <c r="E25" s="25" t="s">
        <v>6</v>
      </c>
      <c r="F25" s="42" t="str">
        <f>AD25</f>
        <v>-</v>
      </c>
      <c r="G25" s="51">
        <f>$AE$25*$B$2*IF($B$3="Yes",1+$AD$33,1)</f>
        <v>876</v>
      </c>
      <c r="H25" s="21">
        <f>$AF$25*$B$2*IF($B$3="Yes",1+$AD$33,1)</f>
        <v>200</v>
      </c>
      <c r="I25" s="21">
        <f>$AG$25*$B$2*IF($B$3="Yes",1+$AD$33,1)</f>
        <v>165</v>
      </c>
      <c r="J25" s="25">
        <f>$AH$25*$B$2*IF($B$3="Yes",1+$AD$33,1)</f>
        <v>716</v>
      </c>
      <c r="K25" s="42">
        <f>$AI$25*$B$2*IF($B$3="Yes",1+$AD$33,1)</f>
        <v>1057</v>
      </c>
      <c r="L25" s="51">
        <f t="shared" si="2"/>
        <v>1203.0900000000001</v>
      </c>
      <c r="M25" s="21">
        <f t="shared" si="3"/>
        <v>2406.1800000000003</v>
      </c>
      <c r="N25" s="21">
        <f t="shared" si="4"/>
        <v>4812.3600000000006</v>
      </c>
      <c r="AA25" t="s">
        <v>21</v>
      </c>
      <c r="AB25" s="11">
        <v>17187</v>
      </c>
      <c r="AC25" s="11" t="s">
        <v>6</v>
      </c>
      <c r="AD25" t="s">
        <v>4</v>
      </c>
      <c r="AE25">
        <v>876</v>
      </c>
      <c r="AF25">
        <f t="shared" si="6"/>
        <v>200</v>
      </c>
      <c r="AG25">
        <v>165</v>
      </c>
      <c r="AH25">
        <v>716</v>
      </c>
      <c r="AI25" s="11">
        <v>1057</v>
      </c>
    </row>
    <row r="26" spans="1:35" ht="15.9" customHeight="1" x14ac:dyDescent="0.3">
      <c r="A26" s="33" t="s">
        <v>22</v>
      </c>
      <c r="B26" s="11">
        <v>75</v>
      </c>
      <c r="C26" s="11" t="s">
        <v>53</v>
      </c>
      <c r="D26" s="19">
        <f>$AB$26*$B$2*IF($B$3="Yes",1+$AD$33,1)</f>
        <v>20997</v>
      </c>
      <c r="E26" s="23" t="s">
        <v>6</v>
      </c>
      <c r="F26" s="41" t="str">
        <f>AD26</f>
        <v>-</v>
      </c>
      <c r="G26" s="50">
        <f>$AE$26*$B$2*IF($B$3="Yes",1+$AD$33,1)</f>
        <v>876</v>
      </c>
      <c r="H26" s="18">
        <f>$AF$26*$B$2*IF($B$3="Yes",1+$AD$33,1)</f>
        <v>200</v>
      </c>
      <c r="I26" s="18">
        <f>$AG$26*$B$2*IF($B$3="Yes",1+$AD$33,1)</f>
        <v>165</v>
      </c>
      <c r="J26" s="23">
        <f>$AH$26*$B$2*IF($B$3="Yes",1+$AD$33,1)</f>
        <v>716</v>
      </c>
      <c r="K26" s="41">
        <f>$AI$26*$B$2*IF($B$3="Yes",1+$AD$33,1)</f>
        <v>1057</v>
      </c>
      <c r="L26" s="50">
        <f t="shared" si="2"/>
        <v>1469.7900000000002</v>
      </c>
      <c r="M26" s="18">
        <f t="shared" si="3"/>
        <v>2939.5800000000004</v>
      </c>
      <c r="N26" s="18">
        <f t="shared" si="4"/>
        <v>5879.1600000000008</v>
      </c>
      <c r="AA26" t="s">
        <v>22</v>
      </c>
      <c r="AB26" s="11">
        <v>20997</v>
      </c>
      <c r="AC26" s="11" t="s">
        <v>6</v>
      </c>
      <c r="AD26" t="s">
        <v>4</v>
      </c>
      <c r="AE26">
        <v>876</v>
      </c>
      <c r="AF26">
        <f t="shared" si="6"/>
        <v>200</v>
      </c>
      <c r="AG26">
        <v>165</v>
      </c>
      <c r="AH26">
        <v>716</v>
      </c>
      <c r="AI26" s="11">
        <v>1057</v>
      </c>
    </row>
    <row r="27" spans="1:35" ht="15.9" customHeight="1" x14ac:dyDescent="0.3">
      <c r="A27" s="34" t="s">
        <v>23</v>
      </c>
      <c r="B27" s="20">
        <v>100</v>
      </c>
      <c r="C27" s="20" t="s">
        <v>54</v>
      </c>
      <c r="D27" s="22">
        <f>$AB$27*$B$2*IF($B$3="Yes",1+$AD$33,1)</f>
        <v>23903</v>
      </c>
      <c r="E27" s="25" t="s">
        <v>6</v>
      </c>
      <c r="F27" s="42" t="str">
        <f>AD27</f>
        <v>-</v>
      </c>
      <c r="G27" s="51">
        <f>$AE$27*$B$2*IF($B$3="Yes",1+$AD$33,1)</f>
        <v>1542</v>
      </c>
      <c r="H27" s="21">
        <f>$AF$27*$B$2*IF($B$3="Yes",1+$AD$33,1)</f>
        <v>200</v>
      </c>
      <c r="I27" s="21">
        <f>$AG$27*$B$2*IF($B$3="Yes",1+$AD$33,1)</f>
        <v>165</v>
      </c>
      <c r="J27" s="25">
        <f>$AH$27*$B$2*IF($B$3="Yes",1+$AD$33,1)</f>
        <v>716</v>
      </c>
      <c r="K27" s="42">
        <f>$AI$27*$B$2*IF($B$3="Yes",1+$AD$33,1)</f>
        <v>1057</v>
      </c>
      <c r="L27" s="51">
        <f t="shared" si="2"/>
        <v>1673.2100000000003</v>
      </c>
      <c r="M27" s="21">
        <f t="shared" si="3"/>
        <v>3346.4200000000005</v>
      </c>
      <c r="N27" s="21">
        <f t="shared" si="4"/>
        <v>6692.8400000000011</v>
      </c>
      <c r="AA27" t="s">
        <v>23</v>
      </c>
      <c r="AB27" s="11">
        <v>23903</v>
      </c>
      <c r="AC27" s="11" t="s">
        <v>6</v>
      </c>
      <c r="AD27" t="s">
        <v>4</v>
      </c>
      <c r="AE27">
        <v>1542</v>
      </c>
      <c r="AF27">
        <f t="shared" si="6"/>
        <v>200</v>
      </c>
      <c r="AG27">
        <v>165</v>
      </c>
      <c r="AH27">
        <v>716</v>
      </c>
      <c r="AI27" s="11">
        <v>1057</v>
      </c>
    </row>
    <row r="28" spans="1:35" ht="15.9" customHeight="1" x14ac:dyDescent="0.3">
      <c r="A28" s="33" t="s">
        <v>120</v>
      </c>
      <c r="B28" s="11">
        <v>150</v>
      </c>
      <c r="C28" s="11" t="s">
        <v>121</v>
      </c>
      <c r="D28" s="19">
        <f>$AB$28*$B$2*IF($B$3="Yes",1+$AD$33,1)</f>
        <v>32985</v>
      </c>
      <c r="E28" s="23" t="s">
        <v>6</v>
      </c>
      <c r="F28" s="41" t="str">
        <f>AD28</f>
        <v>-</v>
      </c>
      <c r="G28" s="50" t="s">
        <v>4</v>
      </c>
      <c r="H28" s="18">
        <f>$AF$29*$B$2*IF($B$3="Yes",1+$AD$33,1)</f>
        <v>200</v>
      </c>
      <c r="I28" s="18">
        <f>$AG$29*$B$2*IF($B$3="Yes",1+$AD$33,1)</f>
        <v>165</v>
      </c>
      <c r="J28" s="23">
        <f>$AH$29*$B$2*IF($B$3="Yes",1+$AD$33,1)</f>
        <v>716</v>
      </c>
      <c r="K28" s="41">
        <f>$AI$29*$B$2*IF($B$3="Yes",1+$AD$33,1)</f>
        <v>1057</v>
      </c>
      <c r="L28" s="50">
        <f t="shared" si="2"/>
        <v>2308.9500000000003</v>
      </c>
      <c r="M28" s="18">
        <f t="shared" si="3"/>
        <v>4617.9000000000005</v>
      </c>
      <c r="N28" s="18">
        <f t="shared" si="4"/>
        <v>9235.8000000000011</v>
      </c>
      <c r="AA28" t="s">
        <v>120</v>
      </c>
      <c r="AB28" s="11">
        <v>32985</v>
      </c>
      <c r="AC28" s="11" t="s">
        <v>6</v>
      </c>
      <c r="AD28" t="s">
        <v>4</v>
      </c>
      <c r="AE28" s="8" t="s">
        <v>4</v>
      </c>
      <c r="AF28">
        <f t="shared" si="6"/>
        <v>200</v>
      </c>
      <c r="AG28">
        <v>165</v>
      </c>
      <c r="AH28">
        <v>716</v>
      </c>
      <c r="AI28" s="11">
        <v>1057</v>
      </c>
    </row>
    <row r="29" spans="1:35" ht="15.9" customHeight="1" x14ac:dyDescent="0.3">
      <c r="A29" s="97" t="s">
        <v>207</v>
      </c>
      <c r="B29" s="62">
        <v>175</v>
      </c>
      <c r="C29" s="62" t="s">
        <v>208</v>
      </c>
      <c r="D29" s="98">
        <f>$AB$29*$B$2*IF($B$3="Yes",1+$AD$33,1)</f>
        <v>37992</v>
      </c>
      <c r="E29" s="63" t="s">
        <v>6</v>
      </c>
      <c r="F29" s="99" t="str">
        <f>AD29</f>
        <v>-</v>
      </c>
      <c r="G29" s="100" t="s">
        <v>4</v>
      </c>
      <c r="H29" s="101">
        <f>$AF$29*$B$2*IF($B$3="Yes",1+$AD$33,1)</f>
        <v>200</v>
      </c>
      <c r="I29" s="101">
        <f>$AG$29*$B$2*IF($B$3="Yes",1+$AD$33,1)</f>
        <v>165</v>
      </c>
      <c r="J29" s="63">
        <f>$AH$29*$B$2*IF($B$3="Yes",1+$AD$33,1)</f>
        <v>716</v>
      </c>
      <c r="K29" s="99">
        <f>$AI$29*$B$2*IF($B$3="Yes",1+$AD$33,1)</f>
        <v>1057</v>
      </c>
      <c r="L29" s="100">
        <f t="shared" si="2"/>
        <v>2659.44</v>
      </c>
      <c r="M29" s="101">
        <f t="shared" si="3"/>
        <v>5318.88</v>
      </c>
      <c r="N29" s="101">
        <f t="shared" si="4"/>
        <v>10637.76</v>
      </c>
      <c r="AA29" t="s">
        <v>207</v>
      </c>
      <c r="AB29" s="11">
        <v>37992</v>
      </c>
      <c r="AC29" s="11" t="s">
        <v>6</v>
      </c>
      <c r="AD29" t="s">
        <v>4</v>
      </c>
      <c r="AE29" s="8" t="s">
        <v>4</v>
      </c>
      <c r="AF29">
        <f t="shared" si="6"/>
        <v>200</v>
      </c>
      <c r="AG29">
        <v>165</v>
      </c>
      <c r="AH29">
        <v>716</v>
      </c>
      <c r="AI29" s="11">
        <v>1057</v>
      </c>
    </row>
    <row r="30" spans="1:35" ht="15.9" customHeight="1" x14ac:dyDescent="0.3"/>
    <row r="31" spans="1:35" x14ac:dyDescent="0.3">
      <c r="AA31" s="8"/>
      <c r="AB31" s="11"/>
    </row>
    <row r="32" spans="1:35" ht="15" customHeight="1" x14ac:dyDescent="0.3">
      <c r="A32" s="2" t="s">
        <v>60</v>
      </c>
      <c r="B32" s="169" t="s">
        <v>128</v>
      </c>
      <c r="C32" s="169"/>
      <c r="D32" s="169"/>
      <c r="E32" s="169" t="s">
        <v>165</v>
      </c>
      <c r="F32" s="169"/>
      <c r="G32" s="169"/>
      <c r="H32" s="169"/>
      <c r="I32" s="27" t="s">
        <v>5</v>
      </c>
      <c r="J32" s="7"/>
      <c r="K32" s="7"/>
      <c r="L32" s="27"/>
      <c r="M32" s="27"/>
      <c r="N32" s="27"/>
      <c r="AA32" s="8"/>
      <c r="AB32" s="11"/>
    </row>
    <row r="33" spans="1:30" ht="26.1" customHeight="1" x14ac:dyDescent="0.3">
      <c r="A33" s="167" t="s">
        <v>133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AA33" s="8"/>
      <c r="AB33" s="9"/>
      <c r="AD33">
        <v>0.1</v>
      </c>
    </row>
    <row r="34" spans="1:30" ht="3" customHeight="1" x14ac:dyDescent="0.3">
      <c r="A34" s="32"/>
      <c r="B34" s="15"/>
      <c r="C34" s="15"/>
      <c r="D34" s="26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30" x14ac:dyDescent="0.3">
      <c r="A35" s="79" t="s">
        <v>168</v>
      </c>
      <c r="B35" s="156" t="s">
        <v>167</v>
      </c>
      <c r="C35" s="156"/>
      <c r="D35" s="156"/>
      <c r="E35" s="156" t="s">
        <v>184</v>
      </c>
      <c r="F35" s="156"/>
      <c r="G35" s="156"/>
      <c r="H35" s="156"/>
      <c r="I35" s="81">
        <f>$AC$9*$B$2*IF($B$3="Yes",1+$AD$33,1)</f>
        <v>299</v>
      </c>
      <c r="Q35" s="11"/>
    </row>
    <row r="36" spans="1:30" x14ac:dyDescent="0.3">
      <c r="A36" s="83" t="s">
        <v>169</v>
      </c>
      <c r="B36" s="148" t="s">
        <v>167</v>
      </c>
      <c r="C36" s="148"/>
      <c r="D36" s="148"/>
      <c r="E36" s="148" t="s">
        <v>185</v>
      </c>
      <c r="F36" s="148"/>
      <c r="G36" s="148"/>
      <c r="H36" s="148"/>
      <c r="I36" s="84">
        <f>$AC$12*$B$2*IF($B$3="Yes",1+$AD$33,1)</f>
        <v>356</v>
      </c>
      <c r="J36" s="33"/>
      <c r="Q36" s="11"/>
    </row>
    <row r="37" spans="1:30" x14ac:dyDescent="0.3">
      <c r="A37" s="79" t="s">
        <v>170</v>
      </c>
      <c r="B37" s="156" t="s">
        <v>64</v>
      </c>
      <c r="C37" s="156"/>
      <c r="D37" s="156"/>
      <c r="E37" s="156" t="s">
        <v>186</v>
      </c>
      <c r="F37" s="156"/>
      <c r="G37" s="156"/>
      <c r="H37" s="156"/>
      <c r="I37" s="81">
        <f>$AG$9*$B$2*IF($B$3="Yes",1+$AD$33,1)</f>
        <v>165</v>
      </c>
      <c r="Q37" s="11"/>
    </row>
    <row r="38" spans="1:30" x14ac:dyDescent="0.3">
      <c r="A38" s="83" t="s">
        <v>171</v>
      </c>
      <c r="B38" s="148" t="s">
        <v>64</v>
      </c>
      <c r="C38" s="148"/>
      <c r="D38" s="148"/>
      <c r="E38" s="148" t="s">
        <v>187</v>
      </c>
      <c r="F38" s="148"/>
      <c r="G38" s="148"/>
      <c r="H38" s="148"/>
      <c r="I38" s="84">
        <f>$AG$9*$B$2*IF($B$3="Yes",1+$AD$33,1)</f>
        <v>165</v>
      </c>
      <c r="O38" s="8"/>
      <c r="P38" s="8"/>
      <c r="Q38" s="11"/>
    </row>
    <row r="39" spans="1:30" ht="15.75" customHeight="1" x14ac:dyDescent="0.3">
      <c r="A39" s="79" t="s">
        <v>172</v>
      </c>
      <c r="B39" s="156" t="s">
        <v>64</v>
      </c>
      <c r="C39" s="156"/>
      <c r="D39" s="156"/>
      <c r="E39" s="156" t="s">
        <v>188</v>
      </c>
      <c r="F39" s="156"/>
      <c r="G39" s="156"/>
      <c r="H39" s="156"/>
      <c r="I39" s="81">
        <f>$AG$9*$B$2*IF($B$3="Yes",1+$AD$33,1)</f>
        <v>165</v>
      </c>
      <c r="O39" s="8"/>
      <c r="P39" s="8"/>
    </row>
    <row r="40" spans="1:30" x14ac:dyDescent="0.3">
      <c r="A40" s="79" t="s">
        <v>174</v>
      </c>
      <c r="B40" s="156" t="s">
        <v>71</v>
      </c>
      <c r="C40" s="156"/>
      <c r="D40" s="156"/>
      <c r="E40" s="156" t="s">
        <v>184</v>
      </c>
      <c r="F40" s="156"/>
      <c r="G40" s="156"/>
      <c r="H40" s="156"/>
      <c r="I40" s="81">
        <f t="shared" ref="I40:I46" si="8">$AH$9*$B$2*IF($B$3="Yes",1+$AD$33,1)</f>
        <v>716</v>
      </c>
    </row>
    <row r="41" spans="1:30" x14ac:dyDescent="0.3">
      <c r="A41" s="83" t="s">
        <v>175</v>
      </c>
      <c r="B41" s="148" t="s">
        <v>71</v>
      </c>
      <c r="C41" s="148"/>
      <c r="D41" s="148"/>
      <c r="E41" s="148" t="s">
        <v>189</v>
      </c>
      <c r="F41" s="148"/>
      <c r="G41" s="148"/>
      <c r="H41" s="148"/>
      <c r="I41" s="84">
        <f t="shared" si="8"/>
        <v>716</v>
      </c>
    </row>
    <row r="42" spans="1:30" x14ac:dyDescent="0.3">
      <c r="A42" s="79" t="s">
        <v>176</v>
      </c>
      <c r="B42" s="156" t="s">
        <v>71</v>
      </c>
      <c r="C42" s="156"/>
      <c r="D42" s="156"/>
      <c r="E42" s="156" t="s">
        <v>182</v>
      </c>
      <c r="F42" s="156"/>
      <c r="G42" s="156"/>
      <c r="H42" s="156"/>
      <c r="I42" s="81">
        <f t="shared" si="8"/>
        <v>716</v>
      </c>
    </row>
    <row r="43" spans="1:30" x14ac:dyDescent="0.3">
      <c r="A43" s="83" t="s">
        <v>177</v>
      </c>
      <c r="B43" s="148" t="s">
        <v>71</v>
      </c>
      <c r="C43" s="148"/>
      <c r="D43" s="148"/>
      <c r="E43" s="148" t="s">
        <v>181</v>
      </c>
      <c r="F43" s="148"/>
      <c r="G43" s="148"/>
      <c r="H43" s="148"/>
      <c r="I43" s="84">
        <f t="shared" si="8"/>
        <v>716</v>
      </c>
    </row>
    <row r="44" spans="1:30" x14ac:dyDescent="0.3">
      <c r="A44" s="79" t="s">
        <v>178</v>
      </c>
      <c r="B44" s="156" t="s">
        <v>71</v>
      </c>
      <c r="C44" s="156"/>
      <c r="D44" s="156"/>
      <c r="E44" s="156" t="s">
        <v>190</v>
      </c>
      <c r="F44" s="156"/>
      <c r="G44" s="156"/>
      <c r="H44" s="156"/>
      <c r="I44" s="81">
        <f t="shared" si="8"/>
        <v>716</v>
      </c>
    </row>
    <row r="45" spans="1:30" x14ac:dyDescent="0.3">
      <c r="A45" s="83" t="s">
        <v>179</v>
      </c>
      <c r="B45" s="148" t="s">
        <v>71</v>
      </c>
      <c r="C45" s="148"/>
      <c r="D45" s="148"/>
      <c r="E45" s="148" t="s">
        <v>194</v>
      </c>
      <c r="F45" s="148"/>
      <c r="G45" s="148"/>
      <c r="H45" s="148"/>
      <c r="I45" s="84">
        <f t="shared" si="8"/>
        <v>716</v>
      </c>
    </row>
    <row r="46" spans="1:30" x14ac:dyDescent="0.3">
      <c r="A46" s="85" t="s">
        <v>180</v>
      </c>
      <c r="B46" s="157" t="s">
        <v>71</v>
      </c>
      <c r="C46" s="157"/>
      <c r="D46" s="157"/>
      <c r="E46" s="157" t="s">
        <v>188</v>
      </c>
      <c r="F46" s="157"/>
      <c r="G46" s="157"/>
      <c r="H46" s="157"/>
      <c r="I46" s="86">
        <f t="shared" si="8"/>
        <v>716</v>
      </c>
    </row>
    <row r="49" spans="1:31" ht="15" customHeight="1" x14ac:dyDescent="0.3">
      <c r="A49" t="s">
        <v>152</v>
      </c>
      <c r="B49" t="s">
        <v>153</v>
      </c>
      <c r="D49" s="11" t="s">
        <v>211</v>
      </c>
      <c r="E49" s="163" t="s">
        <v>154</v>
      </c>
      <c r="F49" s="163"/>
    </row>
    <row r="50" spans="1:31" ht="26.1" customHeight="1" x14ac:dyDescent="0.3">
      <c r="A50" s="35" t="s">
        <v>197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31" ht="3" customHeight="1" x14ac:dyDescent="0.3">
      <c r="A51" s="32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1:31" x14ac:dyDescent="0.3">
      <c r="A52" s="61" t="s">
        <v>200</v>
      </c>
      <c r="B52" s="157" t="s">
        <v>196</v>
      </c>
      <c r="C52" s="157"/>
      <c r="D52" s="59" t="s">
        <v>201</v>
      </c>
      <c r="E52" s="158" t="s">
        <v>155</v>
      </c>
      <c r="F52" s="159"/>
    </row>
    <row r="53" spans="1:31" x14ac:dyDescent="0.3">
      <c r="A53" t="s">
        <v>278</v>
      </c>
      <c r="B53" s="156" t="s">
        <v>161</v>
      </c>
      <c r="C53" s="156"/>
      <c r="D53" s="11">
        <v>0.9</v>
      </c>
      <c r="E53" s="150" t="s">
        <v>156</v>
      </c>
      <c r="F53" s="151"/>
    </row>
    <row r="54" spans="1:31" x14ac:dyDescent="0.3">
      <c r="A54" s="75" t="s">
        <v>279</v>
      </c>
      <c r="B54" s="148" t="s">
        <v>162</v>
      </c>
      <c r="C54" s="148"/>
      <c r="D54" s="20">
        <v>0.85</v>
      </c>
      <c r="E54" s="152" t="s">
        <v>156</v>
      </c>
      <c r="F54" s="153"/>
      <c r="AA54" t="s">
        <v>96</v>
      </c>
    </row>
    <row r="55" spans="1:31" x14ac:dyDescent="0.3">
      <c r="A55" t="s">
        <v>280</v>
      </c>
      <c r="B55" s="156" t="s">
        <v>163</v>
      </c>
      <c r="C55" s="156"/>
      <c r="D55" s="11">
        <v>0.8</v>
      </c>
      <c r="E55" s="150" t="s">
        <v>156</v>
      </c>
      <c r="F55" s="151"/>
      <c r="AA55" t="s">
        <v>87</v>
      </c>
      <c r="AB55" t="s">
        <v>88</v>
      </c>
      <c r="AC55" t="s">
        <v>89</v>
      </c>
      <c r="AD55" t="s">
        <v>90</v>
      </c>
      <c r="AE55" t="s">
        <v>91</v>
      </c>
    </row>
    <row r="56" spans="1:31" x14ac:dyDescent="0.3">
      <c r="A56" s="76" t="s">
        <v>281</v>
      </c>
      <c r="B56" s="149" t="s">
        <v>164</v>
      </c>
      <c r="C56" s="149"/>
      <c r="D56" s="62">
        <v>0.8</v>
      </c>
      <c r="E56" s="154" t="s">
        <v>195</v>
      </c>
      <c r="F56" s="155"/>
      <c r="AA56" t="s">
        <v>107</v>
      </c>
      <c r="AB56">
        <v>4</v>
      </c>
      <c r="AC56">
        <v>0</v>
      </c>
      <c r="AD56" t="s">
        <v>93</v>
      </c>
      <c r="AE56" t="s">
        <v>92</v>
      </c>
    </row>
    <row r="57" spans="1:31" x14ac:dyDescent="0.3">
      <c r="A57" s="80" t="s">
        <v>283</v>
      </c>
      <c r="AA57" t="s">
        <v>74</v>
      </c>
      <c r="AB57">
        <v>4</v>
      </c>
      <c r="AC57">
        <v>-1</v>
      </c>
      <c r="AD57" t="s">
        <v>94</v>
      </c>
      <c r="AE57" t="s">
        <v>95</v>
      </c>
    </row>
    <row r="58" spans="1:31" x14ac:dyDescent="0.3">
      <c r="A58" s="80" t="s">
        <v>282</v>
      </c>
      <c r="AA58" t="s">
        <v>75</v>
      </c>
      <c r="AB58">
        <v>6</v>
      </c>
      <c r="AC58">
        <v>-1</v>
      </c>
      <c r="AD58" t="s">
        <v>62</v>
      </c>
      <c r="AE58" t="s">
        <v>106</v>
      </c>
    </row>
    <row r="59" spans="1:31" x14ac:dyDescent="0.3">
      <c r="AA59" t="s">
        <v>25</v>
      </c>
      <c r="AB59">
        <v>8</v>
      </c>
      <c r="AC59">
        <v>-1</v>
      </c>
      <c r="AD59" t="s">
        <v>97</v>
      </c>
      <c r="AE59" t="s">
        <v>98</v>
      </c>
    </row>
    <row r="60" spans="1:31" x14ac:dyDescent="0.3">
      <c r="A60" s="181" t="s">
        <v>304</v>
      </c>
      <c r="B60" s="181"/>
      <c r="C60" s="181"/>
      <c r="D60" s="181"/>
      <c r="E60" s="181"/>
      <c r="F60" s="181"/>
      <c r="G60" s="181"/>
      <c r="H60" s="181"/>
      <c r="AA60" t="s">
        <v>84</v>
      </c>
      <c r="AB60">
        <v>9</v>
      </c>
      <c r="AC60">
        <v>200</v>
      </c>
      <c r="AD60" t="s">
        <v>102</v>
      </c>
      <c r="AE60" t="s">
        <v>103</v>
      </c>
    </row>
    <row r="61" spans="1:31" x14ac:dyDescent="0.3">
      <c r="AA61" t="s">
        <v>76</v>
      </c>
      <c r="AB61">
        <v>10</v>
      </c>
      <c r="AC61">
        <v>-1</v>
      </c>
      <c r="AD61" t="s">
        <v>64</v>
      </c>
      <c r="AE61" t="s">
        <v>99</v>
      </c>
    </row>
    <row r="62" spans="1:31" x14ac:dyDescent="0.3">
      <c r="AA62" t="s">
        <v>26</v>
      </c>
      <c r="AB62">
        <v>13</v>
      </c>
      <c r="AC62">
        <v>-1</v>
      </c>
      <c r="AD62" t="s">
        <v>3</v>
      </c>
      <c r="AE62" t="s">
        <v>101</v>
      </c>
    </row>
    <row r="64" spans="1:31" x14ac:dyDescent="0.3">
      <c r="AA64" t="s">
        <v>259</v>
      </c>
      <c r="AB64">
        <v>14</v>
      </c>
      <c r="AC64">
        <v>-1</v>
      </c>
      <c r="AD64" t="s">
        <v>261</v>
      </c>
      <c r="AE64" t="s">
        <v>260</v>
      </c>
    </row>
    <row r="69" spans="27:32" x14ac:dyDescent="0.3">
      <c r="AA69" t="s">
        <v>104</v>
      </c>
    </row>
    <row r="70" spans="27:32" x14ac:dyDescent="0.3">
      <c r="AA70" t="s">
        <v>87</v>
      </c>
      <c r="AB70" t="s">
        <v>88</v>
      </c>
      <c r="AC70" t="s">
        <v>89</v>
      </c>
      <c r="AD70" t="s">
        <v>90</v>
      </c>
      <c r="AE70" t="s">
        <v>214</v>
      </c>
      <c r="AF70" t="s">
        <v>91</v>
      </c>
    </row>
    <row r="76" spans="27:32" x14ac:dyDescent="0.3">
      <c r="AA76" t="s">
        <v>34</v>
      </c>
    </row>
    <row r="77" spans="27:32" x14ac:dyDescent="0.3">
      <c r="AA77" t="s">
        <v>35</v>
      </c>
    </row>
  </sheetData>
  <mergeCells count="42">
    <mergeCell ref="A60:H60"/>
    <mergeCell ref="L4:N4"/>
    <mergeCell ref="E49:F49"/>
    <mergeCell ref="A1:C1"/>
    <mergeCell ref="E4:K4"/>
    <mergeCell ref="B53:C53"/>
    <mergeCell ref="B37:D37"/>
    <mergeCell ref="E37:H37"/>
    <mergeCell ref="B38:D38"/>
    <mergeCell ref="E38:H38"/>
    <mergeCell ref="A33:N33"/>
    <mergeCell ref="B32:D32"/>
    <mergeCell ref="B35:D35"/>
    <mergeCell ref="B36:D36"/>
    <mergeCell ref="E32:H32"/>
    <mergeCell ref="E35:H35"/>
    <mergeCell ref="E36:H36"/>
    <mergeCell ref="B39:D39"/>
    <mergeCell ref="E39:H39"/>
    <mergeCell ref="B52:C52"/>
    <mergeCell ref="E52:F52"/>
    <mergeCell ref="B46:D46"/>
    <mergeCell ref="E46:H46"/>
    <mergeCell ref="B45:D45"/>
    <mergeCell ref="E45:H45"/>
    <mergeCell ref="B40:D40"/>
    <mergeCell ref="E40:H40"/>
    <mergeCell ref="B44:D44"/>
    <mergeCell ref="E44:H44"/>
    <mergeCell ref="B41:D41"/>
    <mergeCell ref="E41:H41"/>
    <mergeCell ref="B42:D42"/>
    <mergeCell ref="E42:H42"/>
    <mergeCell ref="B43:D43"/>
    <mergeCell ref="E43:H43"/>
    <mergeCell ref="B56:C56"/>
    <mergeCell ref="E53:F53"/>
    <mergeCell ref="E54:F54"/>
    <mergeCell ref="E55:F55"/>
    <mergeCell ref="E56:F56"/>
    <mergeCell ref="B55:C55"/>
    <mergeCell ref="B54:C54"/>
  </mergeCells>
  <conditionalFormatting sqref="G9:G14 D9:E16 H9:K16 F10:F12 F18:F19 G18:J27 D18:D29 K18:K29 H28:J28 G29:J29">
    <cfRule type="expression" dxfId="2" priority="28">
      <formula>$B$3="Yes"</formula>
    </cfRule>
  </conditionalFormatting>
  <dataValidations count="2">
    <dataValidation type="list" allowBlank="1" showInputMessage="1" showErrorMessage="1" sqref="B4" xr:uid="{ADE6A815-8C19-4967-9D9D-939C8763D5BB}">
      <formula1>$AD$31:$AD$32</formula1>
    </dataValidation>
    <dataValidation type="list" allowBlank="1" showInputMessage="1" showErrorMessage="1" sqref="B3" xr:uid="{78CBE789-54AD-4849-9A79-CE40C8B8B678}">
      <formula1>$AA$76:$AA$77</formula1>
    </dataValidation>
  </dataValidations>
  <pageMargins left="0.25" right="0.25" top="0.25" bottom="0.25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5B70-9189-409E-B288-DB7C9E1C849C}">
  <sheetPr codeName="Sheet1">
    <tabColor rgb="FF0070C0"/>
    <pageSetUpPr fitToPage="1"/>
  </sheetPr>
  <dimension ref="A1:AJ80"/>
  <sheetViews>
    <sheetView showGridLines="0" zoomScaleNormal="100" workbookViewId="0">
      <selection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bestFit="1" customWidth="1"/>
    <col min="4" max="4" width="18.33203125" customWidth="1"/>
    <col min="5" max="5" width="20.88671875" customWidth="1"/>
    <col min="6" max="6" width="21.109375" customWidth="1"/>
    <col min="7" max="7" width="17.88671875" customWidth="1"/>
    <col min="8" max="10" width="12.33203125" customWidth="1"/>
    <col min="11" max="20" width="14.33203125" customWidth="1"/>
    <col min="21" max="24" width="15.44140625" customWidth="1"/>
    <col min="25" max="25" width="10.6640625" customWidth="1"/>
    <col min="26" max="36" width="11.44140625" hidden="1" customWidth="1"/>
    <col min="37" max="38" width="11.44140625" customWidth="1"/>
    <col min="39" max="39" width="10.6640625" customWidth="1"/>
  </cols>
  <sheetData>
    <row r="1" spans="1:36" ht="27.9" customHeight="1" x14ac:dyDescent="0.5">
      <c r="A1" s="164"/>
      <c r="B1" s="164"/>
      <c r="C1" s="164"/>
      <c r="G1" s="36"/>
      <c r="AA1" s="3" t="s">
        <v>77</v>
      </c>
      <c r="AB1" s="3" t="s">
        <v>78</v>
      </c>
      <c r="AC1" s="3"/>
      <c r="AD1" s="3" t="s">
        <v>79</v>
      </c>
      <c r="AE1" s="3" t="s">
        <v>81</v>
      </c>
      <c r="AF1" s="3" t="s">
        <v>82</v>
      </c>
      <c r="AG1" s="3" t="s">
        <v>86</v>
      </c>
      <c r="AH1" s="3" t="s">
        <v>105</v>
      </c>
      <c r="AI1" s="3"/>
      <c r="AJ1" s="3"/>
    </row>
    <row r="2" spans="1:36" ht="17.25" customHeight="1" x14ac:dyDescent="0.5">
      <c r="A2" s="29" t="s">
        <v>2</v>
      </c>
      <c r="B2" s="28">
        <v>1</v>
      </c>
      <c r="C2" s="95" t="s">
        <v>199</v>
      </c>
      <c r="G2" s="36"/>
      <c r="AA2" s="3"/>
      <c r="AB2" s="3">
        <v>6</v>
      </c>
      <c r="AC2" s="3"/>
      <c r="AD2" s="3">
        <v>23</v>
      </c>
      <c r="AE2" s="3" t="s">
        <v>229</v>
      </c>
      <c r="AF2" s="3" t="s">
        <v>134</v>
      </c>
      <c r="AG2" s="3">
        <v>36</v>
      </c>
      <c r="AH2" s="3">
        <v>46</v>
      </c>
      <c r="AI2" s="3"/>
      <c r="AJ2" s="3"/>
    </row>
    <row r="3" spans="1:36" ht="17.25" customHeight="1" x14ac:dyDescent="0.5">
      <c r="A3" s="30" t="s">
        <v>36</v>
      </c>
      <c r="B3" s="28" t="s">
        <v>34</v>
      </c>
      <c r="C3" s="37"/>
      <c r="G3" s="36"/>
    </row>
    <row r="4" spans="1:36" ht="15.75" customHeight="1" x14ac:dyDescent="0.35">
      <c r="A4" s="30"/>
      <c r="B4" s="52"/>
      <c r="C4" s="37"/>
      <c r="E4" s="165" t="s">
        <v>225</v>
      </c>
      <c r="F4" s="166"/>
      <c r="G4" s="170"/>
      <c r="H4" s="160" t="s">
        <v>58</v>
      </c>
      <c r="I4" s="161"/>
      <c r="J4" s="162"/>
    </row>
    <row r="5" spans="1:36" ht="14.25" customHeight="1" x14ac:dyDescent="0.35">
      <c r="A5" s="30"/>
      <c r="B5" s="52"/>
      <c r="C5" s="37"/>
      <c r="E5" s="4" t="s">
        <v>74</v>
      </c>
      <c r="F5" s="175" t="s">
        <v>263</v>
      </c>
      <c r="G5" s="176"/>
      <c r="H5" s="133" t="s">
        <v>285</v>
      </c>
      <c r="I5" s="127" t="s">
        <v>286</v>
      </c>
      <c r="J5" s="135" t="s">
        <v>287</v>
      </c>
    </row>
    <row r="6" spans="1:36" ht="36" customHeight="1" x14ac:dyDescent="0.3">
      <c r="A6" s="2" t="s">
        <v>60</v>
      </c>
      <c r="B6" s="7" t="s">
        <v>0</v>
      </c>
      <c r="C6" s="7" t="s">
        <v>61</v>
      </c>
      <c r="D6" s="7" t="str">
        <f>IF(B2 &gt;= 1, "List Price", "Net Price")</f>
        <v>List Price</v>
      </c>
      <c r="E6" s="39" t="s">
        <v>80</v>
      </c>
      <c r="F6" s="39" t="s">
        <v>64</v>
      </c>
      <c r="G6" s="39" t="s">
        <v>220</v>
      </c>
      <c r="H6" s="129" t="s">
        <v>274</v>
      </c>
      <c r="I6" s="39" t="s">
        <v>275</v>
      </c>
      <c r="J6" s="136" t="s">
        <v>276</v>
      </c>
      <c r="AC6" s="7"/>
      <c r="AD6" s="7"/>
      <c r="AE6" s="11"/>
      <c r="AF6" s="11"/>
      <c r="AG6" s="11"/>
      <c r="AH6" s="11"/>
      <c r="AI6" s="11"/>
    </row>
    <row r="7" spans="1:36" s="16" customFormat="1" ht="26.1" customHeight="1" x14ac:dyDescent="0.35">
      <c r="A7" s="12" t="s">
        <v>67</v>
      </c>
      <c r="B7" s="13"/>
      <c r="C7" s="13"/>
      <c r="D7" s="13"/>
      <c r="E7" s="113"/>
      <c r="F7" s="91"/>
      <c r="G7" s="13"/>
      <c r="H7" s="13"/>
      <c r="I7" s="13"/>
      <c r="J7" s="137"/>
      <c r="AC7" s="7" t="s">
        <v>115</v>
      </c>
      <c r="AD7" s="7"/>
      <c r="AE7" s="11" t="s">
        <v>218</v>
      </c>
      <c r="AF7" s="11" t="s">
        <v>219</v>
      </c>
      <c r="AG7" s="3" t="s">
        <v>216</v>
      </c>
      <c r="AH7" s="3" t="s">
        <v>217</v>
      </c>
      <c r="AI7" s="107"/>
    </row>
    <row r="8" spans="1:36" ht="15.9" customHeight="1" x14ac:dyDescent="0.35">
      <c r="A8" s="87" t="s">
        <v>135</v>
      </c>
      <c r="B8" s="15"/>
      <c r="C8" s="15"/>
      <c r="D8" s="15"/>
      <c r="E8" s="119"/>
      <c r="F8" s="66"/>
      <c r="G8" s="15"/>
      <c r="H8" s="71"/>
      <c r="I8" s="15"/>
      <c r="J8" s="68"/>
      <c r="L8" s="53"/>
      <c r="AB8" t="s">
        <v>68</v>
      </c>
      <c r="AC8" s="7" t="s">
        <v>5</v>
      </c>
      <c r="AD8" s="7" t="s">
        <v>80</v>
      </c>
      <c r="AE8" s="11" t="s">
        <v>64</v>
      </c>
      <c r="AF8" s="11" t="s">
        <v>66</v>
      </c>
      <c r="AG8" s="3"/>
      <c r="AH8" s="3"/>
      <c r="AI8" s="3"/>
    </row>
    <row r="9" spans="1:36" ht="15.9" customHeight="1" x14ac:dyDescent="0.3">
      <c r="A9" t="s">
        <v>230</v>
      </c>
      <c r="B9" s="11">
        <v>7.5</v>
      </c>
      <c r="C9" s="11" t="s">
        <v>27</v>
      </c>
      <c r="D9" s="114">
        <f>$AC$9*$B$2*IF($B$3="Yes",1+$AE$26,1)</f>
        <v>2432</v>
      </c>
      <c r="E9" s="120">
        <f>$AD$9*$B$2*IF($B$3="Yes",1+$AE$26,1)</f>
        <v>285</v>
      </c>
      <c r="F9" s="171">
        <f>ROUND($AE$9*$B$2,0)</f>
        <v>165</v>
      </c>
      <c r="G9" s="172">
        <f>ROUND($AF$9*$B$2,0)</f>
        <v>188</v>
      </c>
      <c r="H9" s="139">
        <f>$AC9*0.07*$B$2</f>
        <v>170.24</v>
      </c>
      <c r="I9" s="19">
        <f>$AC9*0.14*$B$2</f>
        <v>340.48</v>
      </c>
      <c r="J9" s="19">
        <f>$AC9*0.28*$B$2</f>
        <v>680.96</v>
      </c>
      <c r="AB9" t="s">
        <v>230</v>
      </c>
      <c r="AC9" s="11">
        <v>2432</v>
      </c>
      <c r="AD9" s="11">
        <v>285</v>
      </c>
      <c r="AE9">
        <v>165</v>
      </c>
      <c r="AF9" s="11">
        <v>188</v>
      </c>
      <c r="AG9" s="3" t="str">
        <f>AF49</f>
        <v>CKT0014</v>
      </c>
      <c r="AH9" s="3" t="s">
        <v>221</v>
      </c>
      <c r="AI9" s="3"/>
    </row>
    <row r="10" spans="1:36" ht="15.9" customHeight="1" x14ac:dyDescent="0.3">
      <c r="A10" s="75" t="s">
        <v>231</v>
      </c>
      <c r="B10" s="20">
        <v>10</v>
      </c>
      <c r="C10" s="20" t="s">
        <v>28</v>
      </c>
      <c r="D10" s="115">
        <f>$AC$10*$B$2*IF($B$3="Yes",1+$AE$26,1)</f>
        <v>3133</v>
      </c>
      <c r="E10" s="121">
        <f>$AD$10*$B$2*IF($B$3="Yes",1+$AE$26,1)</f>
        <v>285</v>
      </c>
      <c r="F10" s="171"/>
      <c r="G10" s="172"/>
      <c r="H10" s="140">
        <f t="shared" ref="H10:H22" si="0">$AC10*0.07*$B$2</f>
        <v>219.31000000000003</v>
      </c>
      <c r="I10" s="22">
        <f t="shared" ref="I10:I22" si="1">$AC10*0.14*$B$2</f>
        <v>438.62000000000006</v>
      </c>
      <c r="J10" s="22">
        <f t="shared" ref="J10:J22" si="2">$AC10*0.28*$B$2</f>
        <v>877.24000000000012</v>
      </c>
      <c r="AB10" t="s">
        <v>231</v>
      </c>
      <c r="AC10" s="11">
        <v>3133</v>
      </c>
      <c r="AD10" s="11">
        <v>285</v>
      </c>
      <c r="AE10">
        <v>165</v>
      </c>
      <c r="AF10" s="11">
        <v>188</v>
      </c>
      <c r="AG10" s="3" t="str">
        <f>AF49</f>
        <v>CKT0014</v>
      </c>
      <c r="AH10" s="3" t="s">
        <v>221</v>
      </c>
      <c r="AI10" s="3"/>
    </row>
    <row r="11" spans="1:36" ht="15.9" customHeight="1" x14ac:dyDescent="0.3">
      <c r="A11" t="s">
        <v>232</v>
      </c>
      <c r="B11" s="11">
        <v>15</v>
      </c>
      <c r="C11" s="11" t="s">
        <v>29</v>
      </c>
      <c r="D11" s="114">
        <f>$AC$11*$B$2*IF($B$3="Yes",1+$AE$26,1)</f>
        <v>4554</v>
      </c>
      <c r="E11" s="120">
        <f>$AD$9*$B$2*IF($B$3="Yes",1+$AE$26,1)</f>
        <v>285</v>
      </c>
      <c r="F11" s="171"/>
      <c r="G11" s="172"/>
      <c r="H11" s="139">
        <f t="shared" si="0"/>
        <v>318.78000000000003</v>
      </c>
      <c r="I11" s="19">
        <f t="shared" si="1"/>
        <v>637.56000000000006</v>
      </c>
      <c r="J11" s="19">
        <f t="shared" si="2"/>
        <v>1275.1200000000001</v>
      </c>
      <c r="AB11" t="s">
        <v>232</v>
      </c>
      <c r="AC11" s="11">
        <v>4554</v>
      </c>
      <c r="AD11" s="11">
        <v>285</v>
      </c>
      <c r="AE11">
        <v>165</v>
      </c>
      <c r="AF11" s="11">
        <v>188</v>
      </c>
      <c r="AG11" s="3" t="str">
        <f>AF49</f>
        <v>CKT0014</v>
      </c>
      <c r="AH11" s="3" t="s">
        <v>221</v>
      </c>
      <c r="AI11" s="3"/>
    </row>
    <row r="12" spans="1:36" ht="15.9" customHeight="1" x14ac:dyDescent="0.3">
      <c r="A12" s="75" t="s">
        <v>253</v>
      </c>
      <c r="B12" s="20">
        <v>20</v>
      </c>
      <c r="C12" s="20" t="s">
        <v>30</v>
      </c>
      <c r="D12" s="115">
        <f>$AC$12*$B$2*IF($B$3="Yes",1+$AE$26,1)</f>
        <v>5842</v>
      </c>
      <c r="E12" s="121">
        <f>$AD$12*$B$2*IF($B$3="Yes",1+$AE$26,1)</f>
        <v>435</v>
      </c>
      <c r="F12" s="171"/>
      <c r="G12" s="172"/>
      <c r="H12" s="140">
        <f t="shared" si="0"/>
        <v>408.94000000000005</v>
      </c>
      <c r="I12" s="22">
        <f t="shared" si="1"/>
        <v>817.88000000000011</v>
      </c>
      <c r="J12" s="22">
        <f t="shared" si="2"/>
        <v>1635.7600000000002</v>
      </c>
      <c r="AB12" t="s">
        <v>233</v>
      </c>
      <c r="AC12" s="11">
        <v>5842</v>
      </c>
      <c r="AD12" s="11">
        <v>435</v>
      </c>
      <c r="AE12">
        <v>165</v>
      </c>
      <c r="AF12" s="11">
        <v>188</v>
      </c>
      <c r="AG12" s="3" t="str">
        <f>AF49</f>
        <v>CKT0014</v>
      </c>
      <c r="AH12" s="3" t="s">
        <v>221</v>
      </c>
      <c r="AI12" s="3"/>
    </row>
    <row r="13" spans="1:36" ht="15.9" customHeight="1" x14ac:dyDescent="0.3">
      <c r="A13" s="90" t="s">
        <v>136</v>
      </c>
      <c r="B13" s="44"/>
      <c r="C13" s="44"/>
      <c r="D13" s="116"/>
      <c r="E13" s="92"/>
      <c r="F13" s="92"/>
      <c r="G13" s="116"/>
      <c r="H13" s="141"/>
      <c r="I13" s="45"/>
      <c r="J13" s="45"/>
      <c r="AB13" t="s">
        <v>69</v>
      </c>
      <c r="AC13" s="11"/>
      <c r="AD13" s="11"/>
      <c r="AE13" s="11"/>
      <c r="AF13" s="11"/>
      <c r="AG13" s="3"/>
      <c r="AH13" s="3"/>
      <c r="AI13" s="3"/>
    </row>
    <row r="14" spans="1:36" ht="15.9" customHeight="1" x14ac:dyDescent="0.3">
      <c r="A14" t="s">
        <v>234</v>
      </c>
      <c r="B14" s="11">
        <v>7.5</v>
      </c>
      <c r="C14" s="11" t="s">
        <v>31</v>
      </c>
      <c r="D14" s="114">
        <f>$AC$14*$B$2*IF($B$3="Yes",1+$AE$26,1)</f>
        <v>2710</v>
      </c>
      <c r="E14" s="120">
        <f>$AD$9*$B$2*IF($B$3="Yes",1+$AE$26,1)</f>
        <v>285</v>
      </c>
      <c r="F14" s="171">
        <f>ROUND($AE$9*$B$2,0)</f>
        <v>165</v>
      </c>
      <c r="G14" s="172">
        <f>ROUND($AF$9*$B$2,0)</f>
        <v>188</v>
      </c>
      <c r="H14" s="50">
        <f t="shared" si="0"/>
        <v>189.70000000000002</v>
      </c>
      <c r="I14" s="18">
        <f t="shared" si="1"/>
        <v>379.40000000000003</v>
      </c>
      <c r="J14" s="18">
        <f t="shared" si="2"/>
        <v>758.80000000000007</v>
      </c>
      <c r="AB14" t="s">
        <v>234</v>
      </c>
      <c r="AC14" s="11">
        <v>2710</v>
      </c>
      <c r="AD14" s="11">
        <v>285</v>
      </c>
      <c r="AE14">
        <v>165</v>
      </c>
      <c r="AF14" s="11" t="s">
        <v>4</v>
      </c>
      <c r="AG14" s="3" t="str">
        <f>AF49</f>
        <v>CKT0014</v>
      </c>
      <c r="AH14" s="3" t="s">
        <v>222</v>
      </c>
      <c r="AI14" s="3"/>
    </row>
    <row r="15" spans="1:36" ht="15.9" customHeight="1" x14ac:dyDescent="0.35">
      <c r="A15" s="75" t="s">
        <v>235</v>
      </c>
      <c r="B15" s="20">
        <v>10</v>
      </c>
      <c r="C15" s="20" t="s">
        <v>32</v>
      </c>
      <c r="D15" s="115">
        <f>$AC$15*$B$2*IF($B$3="Yes",1+$AE$26,1)</f>
        <v>3278</v>
      </c>
      <c r="E15" s="121">
        <f>$AD$15*$B$2*IF($B$3="Yes",1+$AE$26,1)</f>
        <v>285</v>
      </c>
      <c r="F15" s="171"/>
      <c r="G15" s="172"/>
      <c r="H15" s="51">
        <f t="shared" si="0"/>
        <v>229.46</v>
      </c>
      <c r="I15" s="21">
        <f t="shared" si="1"/>
        <v>458.92</v>
      </c>
      <c r="J15" s="21">
        <f t="shared" si="2"/>
        <v>917.84</v>
      </c>
      <c r="L15" s="53"/>
      <c r="AB15" t="s">
        <v>235</v>
      </c>
      <c r="AC15" s="11">
        <v>3278</v>
      </c>
      <c r="AD15" s="11">
        <v>285</v>
      </c>
      <c r="AE15">
        <v>165</v>
      </c>
      <c r="AF15" s="11" t="s">
        <v>4</v>
      </c>
      <c r="AG15" s="3" t="str">
        <f>AF49</f>
        <v>CKT0014</v>
      </c>
      <c r="AH15" s="3" t="s">
        <v>222</v>
      </c>
      <c r="AI15" s="3"/>
    </row>
    <row r="16" spans="1:36" ht="15.9" customHeight="1" x14ac:dyDescent="0.3">
      <c r="A16" t="s">
        <v>236</v>
      </c>
      <c r="B16" s="11">
        <v>15</v>
      </c>
      <c r="C16" s="11" t="s">
        <v>72</v>
      </c>
      <c r="D16" s="114">
        <f>$AC$16*$B$2*IF($B$3="Yes",1+$AE$26,1)</f>
        <v>4256</v>
      </c>
      <c r="E16" s="120">
        <f>$AD$9*$B$2*IF($B$3="Yes",1+$AE$26,1)</f>
        <v>285</v>
      </c>
      <c r="F16" s="171"/>
      <c r="G16" s="172"/>
      <c r="H16" s="50">
        <f t="shared" si="0"/>
        <v>297.92</v>
      </c>
      <c r="I16" s="18">
        <f t="shared" si="1"/>
        <v>595.84</v>
      </c>
      <c r="J16" s="18">
        <f t="shared" si="2"/>
        <v>1191.68</v>
      </c>
      <c r="L16" s="29"/>
      <c r="AB16" t="s">
        <v>236</v>
      </c>
      <c r="AC16" s="11">
        <v>4256</v>
      </c>
      <c r="AD16" s="11">
        <v>285</v>
      </c>
      <c r="AE16">
        <v>165</v>
      </c>
      <c r="AF16" s="11" t="s">
        <v>4</v>
      </c>
      <c r="AG16" s="3" t="str">
        <f>AF49</f>
        <v>CKT0014</v>
      </c>
      <c r="AH16" s="3" t="s">
        <v>222</v>
      </c>
      <c r="AI16" s="3"/>
    </row>
    <row r="17" spans="1:35" ht="15.9" customHeight="1" x14ac:dyDescent="0.35">
      <c r="A17" s="75" t="s">
        <v>237</v>
      </c>
      <c r="B17" s="20">
        <v>20</v>
      </c>
      <c r="C17" s="20" t="s">
        <v>33</v>
      </c>
      <c r="D17" s="115">
        <f>$AC$17*$B$2*IF($B$3="Yes",1+$AE$26,1)</f>
        <v>5527</v>
      </c>
      <c r="E17" s="121">
        <f>$AD$17*$B$2*IF($B$3="Yes",1+$AE$26,1)</f>
        <v>285</v>
      </c>
      <c r="F17" s="171"/>
      <c r="G17" s="172"/>
      <c r="H17" s="51">
        <f t="shared" si="0"/>
        <v>386.89000000000004</v>
      </c>
      <c r="I17" s="21">
        <f t="shared" si="1"/>
        <v>773.78000000000009</v>
      </c>
      <c r="J17" s="21">
        <f t="shared" si="2"/>
        <v>1547.5600000000002</v>
      </c>
      <c r="L17" s="30"/>
      <c r="AB17" t="s">
        <v>237</v>
      </c>
      <c r="AC17" s="11">
        <v>5527</v>
      </c>
      <c r="AD17" s="11">
        <v>285</v>
      </c>
      <c r="AE17">
        <v>165</v>
      </c>
      <c r="AF17" s="11" t="s">
        <v>4</v>
      </c>
      <c r="AG17" s="3" t="str">
        <f>AF49</f>
        <v>CKT0014</v>
      </c>
      <c r="AH17" s="3" t="s">
        <v>222</v>
      </c>
      <c r="AI17" s="3"/>
    </row>
    <row r="18" spans="1:35" ht="15.9" customHeight="1" x14ac:dyDescent="0.3">
      <c r="A18" s="87" t="s">
        <v>191</v>
      </c>
      <c r="B18" s="15"/>
      <c r="C18" s="15"/>
      <c r="D18" s="117"/>
      <c r="E18" s="122"/>
      <c r="F18" s="93"/>
      <c r="G18" s="138"/>
      <c r="H18" s="142"/>
      <c r="I18" s="24"/>
      <c r="J18" s="24"/>
      <c r="AB18" t="s">
        <v>70</v>
      </c>
      <c r="AC18" s="11"/>
      <c r="AD18" s="11"/>
      <c r="AE18" s="11"/>
      <c r="AF18" s="11"/>
      <c r="AG18" s="3"/>
      <c r="AH18" s="3"/>
      <c r="AI18" s="3"/>
    </row>
    <row r="19" spans="1:35" ht="15.9" customHeight="1" x14ac:dyDescent="0.3">
      <c r="A19" t="s">
        <v>238</v>
      </c>
      <c r="B19" s="11">
        <v>7.5</v>
      </c>
      <c r="C19" s="11" t="s">
        <v>55</v>
      </c>
      <c r="D19" s="114">
        <f>$AC$19*$B$2*IF($B$3="Yes",1+$AE$26,1)</f>
        <v>3911</v>
      </c>
      <c r="E19" s="120">
        <f>$AD$9*$B$2*IF($B$3="Yes",1+$AE$26,1)</f>
        <v>285</v>
      </c>
      <c r="F19" s="171">
        <f>ROUND($AE$9*$B$2,0)</f>
        <v>165</v>
      </c>
      <c r="G19" s="172">
        <f>ROUND($AF$9*$B$2,0)</f>
        <v>188</v>
      </c>
      <c r="H19" s="50">
        <f t="shared" si="0"/>
        <v>273.77000000000004</v>
      </c>
      <c r="I19" s="23">
        <f t="shared" si="1"/>
        <v>547.54000000000008</v>
      </c>
      <c r="J19" s="23">
        <f t="shared" si="2"/>
        <v>1095.0800000000002</v>
      </c>
      <c r="AB19" t="s">
        <v>238</v>
      </c>
      <c r="AC19" s="11">
        <v>3911</v>
      </c>
      <c r="AD19" s="11">
        <v>285</v>
      </c>
      <c r="AE19">
        <v>165</v>
      </c>
      <c r="AF19" s="11">
        <v>188</v>
      </c>
      <c r="AG19" s="3" t="str">
        <f>AF49</f>
        <v>CKT0014</v>
      </c>
      <c r="AH19" s="3" t="s">
        <v>221</v>
      </c>
      <c r="AI19" s="3"/>
    </row>
    <row r="20" spans="1:35" ht="15.9" customHeight="1" x14ac:dyDescent="0.3">
      <c r="A20" s="75" t="s">
        <v>239</v>
      </c>
      <c r="B20" s="20">
        <v>10</v>
      </c>
      <c r="C20" s="20" t="s">
        <v>56</v>
      </c>
      <c r="D20" s="115">
        <f>$AC$20*$B$2*IF($B$3="Yes",1+$AE$26,1)</f>
        <v>4828</v>
      </c>
      <c r="E20" s="121">
        <f>$AD$20*$B$2*IF($B$3="Yes",1+$AE$26,1)</f>
        <v>285</v>
      </c>
      <c r="F20" s="171"/>
      <c r="G20" s="172"/>
      <c r="H20" s="51">
        <f t="shared" si="0"/>
        <v>337.96000000000004</v>
      </c>
      <c r="I20" s="25">
        <f t="shared" si="1"/>
        <v>675.92000000000007</v>
      </c>
      <c r="J20" s="25">
        <f t="shared" si="2"/>
        <v>1351.8400000000001</v>
      </c>
      <c r="AB20" t="s">
        <v>239</v>
      </c>
      <c r="AC20" s="11">
        <v>4828</v>
      </c>
      <c r="AD20" s="11">
        <v>285</v>
      </c>
      <c r="AE20">
        <v>165</v>
      </c>
      <c r="AF20" s="11">
        <v>188</v>
      </c>
      <c r="AG20" s="3" t="str">
        <f>AF49</f>
        <v>CKT0014</v>
      </c>
      <c r="AH20" s="3" t="s">
        <v>221</v>
      </c>
      <c r="AI20" s="3"/>
    </row>
    <row r="21" spans="1:35" ht="15.9" customHeight="1" x14ac:dyDescent="0.3">
      <c r="A21" t="s">
        <v>240</v>
      </c>
      <c r="B21" s="11">
        <v>15</v>
      </c>
      <c r="C21" s="11" t="s">
        <v>73</v>
      </c>
      <c r="D21" s="114">
        <f>$AC$21*$B$2*IF($B$3="Yes",1+$AE$26,1)</f>
        <v>5642</v>
      </c>
      <c r="E21" s="120">
        <f>$AD$9*$B$2*IF($B$3="Yes",1+$AE$26,1)</f>
        <v>285</v>
      </c>
      <c r="F21" s="171"/>
      <c r="G21" s="172"/>
      <c r="H21" s="50">
        <f t="shared" si="0"/>
        <v>394.94000000000005</v>
      </c>
      <c r="I21" s="23">
        <f t="shared" si="1"/>
        <v>789.88000000000011</v>
      </c>
      <c r="J21" s="23">
        <f t="shared" si="2"/>
        <v>1579.7600000000002</v>
      </c>
      <c r="AB21" t="s">
        <v>240</v>
      </c>
      <c r="AC21" s="11">
        <v>5642</v>
      </c>
      <c r="AD21" s="11">
        <v>285</v>
      </c>
      <c r="AE21">
        <v>165</v>
      </c>
      <c r="AF21" s="11">
        <v>188</v>
      </c>
      <c r="AG21" s="3" t="str">
        <f>AF49</f>
        <v>CKT0014</v>
      </c>
      <c r="AH21" s="3" t="s">
        <v>221</v>
      </c>
      <c r="AI21" s="3"/>
    </row>
    <row r="22" spans="1:35" ht="15.9" hidden="1" customHeight="1" x14ac:dyDescent="0.3">
      <c r="A22" s="76" t="s">
        <v>241</v>
      </c>
      <c r="B22" s="62">
        <v>20</v>
      </c>
      <c r="C22" s="62" t="s">
        <v>57</v>
      </c>
      <c r="D22" s="118">
        <f>$AC$22*$B$2*IF($B$3="Yes",1+$AE$26,1)</f>
        <v>6908</v>
      </c>
      <c r="E22" s="123">
        <f>$AD$22*$B$2*IF($B$3="Yes",1+$AE$26,1)</f>
        <v>285</v>
      </c>
      <c r="F22" s="173"/>
      <c r="G22" s="174"/>
      <c r="H22" s="100">
        <f t="shared" si="0"/>
        <v>483.56000000000006</v>
      </c>
      <c r="I22" s="63">
        <f t="shared" si="1"/>
        <v>967.12000000000012</v>
      </c>
      <c r="J22" s="63">
        <f t="shared" si="2"/>
        <v>1934.2400000000002</v>
      </c>
      <c r="AB22" t="s">
        <v>241</v>
      </c>
      <c r="AC22" s="11">
        <v>6908</v>
      </c>
      <c r="AD22" s="11">
        <v>285</v>
      </c>
      <c r="AE22">
        <v>165</v>
      </c>
      <c r="AF22" s="11">
        <v>188</v>
      </c>
      <c r="AG22" s="3" t="str">
        <f>AF49</f>
        <v>CKT0014</v>
      </c>
      <c r="AH22" s="3" t="s">
        <v>221</v>
      </c>
      <c r="AI22" s="3"/>
    </row>
    <row r="23" spans="1:35" ht="15.9" customHeight="1" x14ac:dyDescent="0.3">
      <c r="B23" s="74"/>
      <c r="C23" s="124"/>
      <c r="G23" s="88"/>
    </row>
    <row r="24" spans="1:35" ht="15.9" customHeight="1" x14ac:dyDescent="0.3">
      <c r="AA24" s="8"/>
      <c r="AB24" s="11"/>
      <c r="AC24" s="11"/>
    </row>
    <row r="25" spans="1:35" ht="15.9" customHeight="1" x14ac:dyDescent="0.3">
      <c r="A25" s="2" t="s">
        <v>127</v>
      </c>
      <c r="B25" s="169" t="s">
        <v>128</v>
      </c>
      <c r="C25" s="169"/>
      <c r="D25" s="169"/>
      <c r="E25" s="169" t="s">
        <v>165</v>
      </c>
      <c r="F25" s="169"/>
      <c r="G25" s="89" t="str">
        <f>IF(B2 &gt;= 1, "List Price", "Net Price")</f>
        <v>List Price</v>
      </c>
      <c r="AA25" s="8"/>
      <c r="AB25" s="11"/>
      <c r="AC25" s="11"/>
    </row>
    <row r="26" spans="1:35" ht="18" x14ac:dyDescent="0.3">
      <c r="A26" s="12" t="s">
        <v>132</v>
      </c>
      <c r="B26" s="13"/>
      <c r="C26" s="13"/>
      <c r="D26" s="12"/>
      <c r="E26" s="65"/>
      <c r="F26" s="13"/>
      <c r="G26" s="13"/>
      <c r="AA26" s="8"/>
      <c r="AB26" s="9"/>
      <c r="AC26" s="9"/>
      <c r="AE26">
        <v>0.1</v>
      </c>
    </row>
    <row r="27" spans="1:35" ht="15.6" x14ac:dyDescent="0.3">
      <c r="A27" s="87"/>
      <c r="B27" s="15"/>
      <c r="C27" s="15"/>
      <c r="D27" s="26"/>
      <c r="E27" s="15"/>
      <c r="F27" s="15"/>
      <c r="G27" s="15"/>
    </row>
    <row r="28" spans="1:35" ht="15.9" customHeight="1" x14ac:dyDescent="0.3">
      <c r="A28" t="s">
        <v>173</v>
      </c>
      <c r="B28" s="156" t="s">
        <v>131</v>
      </c>
      <c r="C28" s="156"/>
      <c r="E28" s="156" t="s">
        <v>183</v>
      </c>
      <c r="F28" s="156"/>
      <c r="G28" s="19">
        <f>ROUND($AE$9*$B$2,0)</f>
        <v>165</v>
      </c>
    </row>
    <row r="29" spans="1:35" ht="15.9" customHeight="1" x14ac:dyDescent="0.3">
      <c r="A29" s="75" t="s">
        <v>221</v>
      </c>
      <c r="B29" s="148" t="s">
        <v>226</v>
      </c>
      <c r="C29" s="148"/>
      <c r="D29" s="75"/>
      <c r="E29" s="148" t="s">
        <v>223</v>
      </c>
      <c r="F29" s="148"/>
      <c r="G29" s="22">
        <f>ROUND($AF$9*$B$2,0)</f>
        <v>188</v>
      </c>
    </row>
    <row r="30" spans="1:35" ht="15.9" customHeight="1" x14ac:dyDescent="0.3">
      <c r="A30" t="s">
        <v>222</v>
      </c>
      <c r="B30" s="156" t="s">
        <v>227</v>
      </c>
      <c r="C30" s="156"/>
      <c r="E30" s="156" t="s">
        <v>166</v>
      </c>
      <c r="F30" s="156"/>
      <c r="G30" s="18" t="s">
        <v>4</v>
      </c>
    </row>
    <row r="31" spans="1:35" ht="15" customHeight="1" x14ac:dyDescent="0.3">
      <c r="A31" s="75" t="s">
        <v>245</v>
      </c>
      <c r="B31" s="148" t="s">
        <v>244</v>
      </c>
      <c r="C31" s="148"/>
      <c r="D31" s="75"/>
      <c r="E31" s="148" t="s">
        <v>248</v>
      </c>
      <c r="F31" s="148"/>
      <c r="G31" s="22">
        <f>$AD$9*$B$2*IF($B$3="Yes",1+$AE$26,1)</f>
        <v>285</v>
      </c>
    </row>
    <row r="32" spans="1:35" x14ac:dyDescent="0.3">
      <c r="A32" t="s">
        <v>246</v>
      </c>
      <c r="B32" s="156" t="s">
        <v>244</v>
      </c>
      <c r="C32" s="156"/>
      <c r="E32" s="156" t="s">
        <v>166</v>
      </c>
      <c r="F32" s="156"/>
      <c r="G32" s="18">
        <f>$AD$9*$B$2*IF($B$3="Yes",1+$AE$26,1)</f>
        <v>285</v>
      </c>
      <c r="L32" s="11"/>
    </row>
    <row r="33" spans="1:33" x14ac:dyDescent="0.3">
      <c r="A33" s="76" t="s">
        <v>247</v>
      </c>
      <c r="B33" s="149" t="s">
        <v>244</v>
      </c>
      <c r="C33" s="149"/>
      <c r="D33" s="76"/>
      <c r="E33" s="149" t="s">
        <v>301</v>
      </c>
      <c r="F33" s="149"/>
      <c r="G33" s="98">
        <f>$AD$9*$B$2*IF($B$3="Yes",1+$AE$26,1)</f>
        <v>285</v>
      </c>
      <c r="L33" s="11"/>
    </row>
    <row r="34" spans="1:33" x14ac:dyDescent="0.3">
      <c r="B34" s="96"/>
      <c r="C34" s="96"/>
      <c r="L34" s="11"/>
    </row>
    <row r="35" spans="1:33" x14ac:dyDescent="0.3">
      <c r="H35" s="8"/>
      <c r="I35" s="8"/>
      <c r="J35" s="8"/>
      <c r="K35" s="8"/>
      <c r="L35" s="11"/>
    </row>
    <row r="36" spans="1:33" x14ac:dyDescent="0.3">
      <c r="A36" t="s">
        <v>152</v>
      </c>
      <c r="B36" t="s">
        <v>153</v>
      </c>
      <c r="D36" s="11" t="s">
        <v>211</v>
      </c>
      <c r="E36" s="11"/>
      <c r="F36" s="11" t="s">
        <v>154</v>
      </c>
      <c r="G36" s="11"/>
      <c r="H36" s="8"/>
      <c r="I36" s="8"/>
      <c r="J36" s="8"/>
      <c r="AA36" t="s">
        <v>96</v>
      </c>
    </row>
    <row r="37" spans="1:33" ht="15.9" customHeight="1" x14ac:dyDescent="0.3">
      <c r="A37" s="12" t="s">
        <v>198</v>
      </c>
      <c r="B37" s="12"/>
      <c r="C37" s="12"/>
      <c r="D37" s="12"/>
      <c r="E37" s="12"/>
      <c r="F37" s="12"/>
      <c r="G37" s="12"/>
      <c r="H37" s="8"/>
      <c r="I37" s="8"/>
      <c r="J37" s="8"/>
      <c r="AA37" t="s">
        <v>87</v>
      </c>
      <c r="AB37" t="s">
        <v>88</v>
      </c>
      <c r="AD37" t="s">
        <v>89</v>
      </c>
      <c r="AE37" t="s">
        <v>90</v>
      </c>
      <c r="AF37" t="s">
        <v>91</v>
      </c>
    </row>
    <row r="38" spans="1:33" ht="15.9" customHeight="1" x14ac:dyDescent="0.3">
      <c r="A38" s="87"/>
      <c r="B38" s="87"/>
      <c r="C38" s="87"/>
      <c r="D38" s="87"/>
      <c r="E38" s="87"/>
      <c r="F38" s="87"/>
      <c r="G38" s="87"/>
      <c r="H38" s="8"/>
      <c r="I38" s="8"/>
      <c r="J38" s="8"/>
      <c r="AA38" t="s">
        <v>107</v>
      </c>
      <c r="AB38">
        <v>4</v>
      </c>
      <c r="AD38">
        <v>0</v>
      </c>
      <c r="AE38" t="s">
        <v>93</v>
      </c>
      <c r="AF38" t="s">
        <v>92</v>
      </c>
    </row>
    <row r="39" spans="1:33" ht="15.9" customHeight="1" x14ac:dyDescent="0.3">
      <c r="A39" s="61" t="s">
        <v>200</v>
      </c>
      <c r="B39" s="157" t="s">
        <v>196</v>
      </c>
      <c r="C39" s="157"/>
      <c r="D39" s="59" t="s">
        <v>201</v>
      </c>
      <c r="E39" s="59"/>
      <c r="F39" s="108" t="s">
        <v>155</v>
      </c>
      <c r="G39" s="105"/>
      <c r="AA39" t="s">
        <v>74</v>
      </c>
      <c r="AB39">
        <v>4</v>
      </c>
      <c r="AD39">
        <v>-1</v>
      </c>
      <c r="AE39" t="s">
        <v>94</v>
      </c>
      <c r="AF39" t="s">
        <v>95</v>
      </c>
    </row>
    <row r="40" spans="1:33" ht="15.9" customHeight="1" x14ac:dyDescent="0.3">
      <c r="A40" t="s">
        <v>278</v>
      </c>
      <c r="B40" s="156" t="s">
        <v>161</v>
      </c>
      <c r="C40" s="156"/>
      <c r="D40" s="112">
        <v>0.9</v>
      </c>
      <c r="E40" s="112"/>
      <c r="F40" s="109" t="s">
        <v>156</v>
      </c>
      <c r="G40" s="102"/>
      <c r="AA40" t="s">
        <v>75</v>
      </c>
      <c r="AB40">
        <v>6</v>
      </c>
      <c r="AD40">
        <v>431</v>
      </c>
      <c r="AE40" t="s">
        <v>62</v>
      </c>
      <c r="AF40" t="s">
        <v>106</v>
      </c>
    </row>
    <row r="41" spans="1:33" x14ac:dyDescent="0.3">
      <c r="A41" s="75" t="s">
        <v>279</v>
      </c>
      <c r="B41" s="148" t="s">
        <v>162</v>
      </c>
      <c r="C41" s="148"/>
      <c r="D41" s="20">
        <v>0.85</v>
      </c>
      <c r="E41" s="20"/>
      <c r="F41" s="110" t="s">
        <v>156</v>
      </c>
      <c r="G41" s="103"/>
    </row>
    <row r="42" spans="1:33" x14ac:dyDescent="0.3">
      <c r="A42" t="s">
        <v>280</v>
      </c>
      <c r="B42" s="156" t="s">
        <v>163</v>
      </c>
      <c r="C42" s="156"/>
      <c r="D42" s="11">
        <v>0.8</v>
      </c>
      <c r="E42" s="11"/>
      <c r="F42" s="109" t="s">
        <v>156</v>
      </c>
      <c r="G42" s="102"/>
    </row>
    <row r="43" spans="1:33" x14ac:dyDescent="0.3">
      <c r="A43" s="76" t="s">
        <v>281</v>
      </c>
      <c r="B43" s="149" t="s">
        <v>164</v>
      </c>
      <c r="C43" s="149"/>
      <c r="D43" s="62">
        <v>0.8</v>
      </c>
      <c r="E43" s="62"/>
      <c r="F43" s="111" t="s">
        <v>195</v>
      </c>
      <c r="G43" s="104"/>
    </row>
    <row r="44" spans="1:33" x14ac:dyDescent="0.3">
      <c r="A44" s="80" t="s">
        <v>283</v>
      </c>
    </row>
    <row r="45" spans="1:33" x14ac:dyDescent="0.3">
      <c r="A45" s="80" t="s">
        <v>282</v>
      </c>
    </row>
    <row r="46" spans="1:33" x14ac:dyDescent="0.3">
      <c r="AA46" t="s">
        <v>104</v>
      </c>
    </row>
    <row r="47" spans="1:33" x14ac:dyDescent="0.3">
      <c r="A47" s="181" t="s">
        <v>304</v>
      </c>
      <c r="B47" s="181"/>
      <c r="C47" s="181"/>
      <c r="D47" s="181"/>
      <c r="E47" s="181"/>
      <c r="F47" s="181"/>
      <c r="G47" s="181"/>
      <c r="H47" s="181"/>
      <c r="AA47" t="s">
        <v>87</v>
      </c>
      <c r="AB47" t="s">
        <v>88</v>
      </c>
      <c r="AD47" t="s">
        <v>89</v>
      </c>
      <c r="AE47" t="s">
        <v>90</v>
      </c>
      <c r="AF47" t="s">
        <v>214</v>
      </c>
      <c r="AG47" t="s">
        <v>91</v>
      </c>
    </row>
    <row r="49" spans="27:33" x14ac:dyDescent="0.3">
      <c r="AA49" t="s">
        <v>218</v>
      </c>
      <c r="AB49">
        <v>10</v>
      </c>
      <c r="AD49">
        <v>-1</v>
      </c>
      <c r="AE49" t="s">
        <v>64</v>
      </c>
      <c r="AF49" t="s">
        <v>173</v>
      </c>
      <c r="AG49" t="s">
        <v>99</v>
      </c>
    </row>
    <row r="50" spans="27:33" x14ac:dyDescent="0.3">
      <c r="AA50" t="s">
        <v>219</v>
      </c>
      <c r="AB50">
        <v>13</v>
      </c>
      <c r="AD50">
        <v>-1</v>
      </c>
      <c r="AE50" t="s">
        <v>228</v>
      </c>
      <c r="AF50" t="s">
        <v>215</v>
      </c>
      <c r="AG50" t="s">
        <v>100</v>
      </c>
    </row>
    <row r="79" spans="27:27" x14ac:dyDescent="0.3">
      <c r="AA79" t="s">
        <v>34</v>
      </c>
    </row>
    <row r="80" spans="27:27" x14ac:dyDescent="0.3">
      <c r="AA80" t="s">
        <v>35</v>
      </c>
    </row>
  </sheetData>
  <mergeCells count="30">
    <mergeCell ref="A47:H47"/>
    <mergeCell ref="H4:J4"/>
    <mergeCell ref="A1:C1"/>
    <mergeCell ref="E25:F25"/>
    <mergeCell ref="E31:F31"/>
    <mergeCell ref="E32:F32"/>
    <mergeCell ref="B28:C28"/>
    <mergeCell ref="B29:C29"/>
    <mergeCell ref="B30:C30"/>
    <mergeCell ref="E33:F33"/>
    <mergeCell ref="B25:D25"/>
    <mergeCell ref="E4:G4"/>
    <mergeCell ref="F9:F12"/>
    <mergeCell ref="G9:G12"/>
    <mergeCell ref="F14:F17"/>
    <mergeCell ref="G14:G17"/>
    <mergeCell ref="F19:F22"/>
    <mergeCell ref="G19:G22"/>
    <mergeCell ref="B31:C31"/>
    <mergeCell ref="B32:C32"/>
    <mergeCell ref="B33:C33"/>
    <mergeCell ref="F5:G5"/>
    <mergeCell ref="E28:F28"/>
    <mergeCell ref="E29:F29"/>
    <mergeCell ref="E30:F30"/>
    <mergeCell ref="B39:C39"/>
    <mergeCell ref="B40:C40"/>
    <mergeCell ref="B41:C41"/>
    <mergeCell ref="B42:C42"/>
    <mergeCell ref="B43:C43"/>
  </mergeCells>
  <conditionalFormatting sqref="D9:E12 D14:E17 D19:E22">
    <cfRule type="expression" dxfId="1" priority="262">
      <formula>$B$3="Yes"</formula>
    </cfRule>
  </conditionalFormatting>
  <dataValidations disablePrompts="1" count="2">
    <dataValidation type="list" allowBlank="1" showInputMessage="1" showErrorMessage="1" sqref="B4:B5" xr:uid="{96711659-986C-4275-8C1F-C90346770D5E}">
      <formula1>#REF!</formula1>
    </dataValidation>
    <dataValidation type="list" allowBlank="1" showInputMessage="1" showErrorMessage="1" sqref="B3" xr:uid="{95B8D50C-1A44-4835-B177-3A4C84663CFC}">
      <formula1>$AA$79:$AA$80</formula1>
    </dataValidation>
  </dataValidations>
  <pageMargins left="0.5" right="0.5" top="0.5" bottom="0.5" header="0.3" footer="0.3"/>
  <pageSetup scale="78" orientation="landscape" r:id="rId1"/>
  <ignoredErrors>
    <ignoredError sqref="E10 E15 E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3038-26F3-45A6-9596-23A8EF1F9F8E}">
  <sheetPr>
    <tabColor rgb="FF00B050"/>
    <pageSetUpPr fitToPage="1"/>
  </sheetPr>
  <dimension ref="A1:AH86"/>
  <sheetViews>
    <sheetView showGridLines="0" zoomScaleNormal="100" workbookViewId="0">
      <selection activeCell="B2" sqref="B2"/>
    </sheetView>
  </sheetViews>
  <sheetFormatPr defaultRowHeight="14.4" x14ac:dyDescent="0.3"/>
  <cols>
    <col min="1" max="1" width="16" customWidth="1"/>
    <col min="2" max="2" width="12.6640625" customWidth="1"/>
    <col min="3" max="3" width="24.6640625" customWidth="1"/>
    <col min="4" max="4" width="18.33203125" customWidth="1"/>
    <col min="5" max="5" width="25.88671875" bestFit="1" customWidth="1"/>
    <col min="6" max="8" width="16.44140625" customWidth="1"/>
    <col min="9" max="9" width="5.109375" customWidth="1"/>
    <col min="10" max="24" width="4.109375" customWidth="1"/>
    <col min="25" max="34" width="11.109375" hidden="1" customWidth="1"/>
    <col min="35" max="35" width="11.109375" customWidth="1"/>
    <col min="36" max="36" width="12.44140625" customWidth="1"/>
  </cols>
  <sheetData>
    <row r="1" spans="1:33" ht="27.9" customHeight="1" x14ac:dyDescent="0.5">
      <c r="A1" s="164"/>
      <c r="B1" s="164"/>
      <c r="C1" s="164"/>
      <c r="F1" s="36"/>
      <c r="G1" s="36"/>
      <c r="H1" s="36"/>
      <c r="W1" s="3"/>
      <c r="X1" s="3"/>
      <c r="Y1" s="3"/>
      <c r="Z1" s="3"/>
      <c r="AA1" s="3" t="s">
        <v>204</v>
      </c>
      <c r="AB1" s="3" t="s">
        <v>78</v>
      </c>
      <c r="AC1" s="3" t="s">
        <v>79</v>
      </c>
      <c r="AD1" s="3" t="s">
        <v>81</v>
      </c>
      <c r="AE1" s="3" t="s">
        <v>82</v>
      </c>
      <c r="AF1" s="3" t="s">
        <v>86</v>
      </c>
      <c r="AG1" s="3" t="s">
        <v>105</v>
      </c>
    </row>
    <row r="2" spans="1:33" ht="17.25" customHeight="1" x14ac:dyDescent="0.5">
      <c r="A2" s="29" t="s">
        <v>2</v>
      </c>
      <c r="B2" s="28">
        <v>1</v>
      </c>
      <c r="C2" s="95" t="s">
        <v>199</v>
      </c>
      <c r="F2" s="36"/>
      <c r="G2" s="36"/>
      <c r="H2" s="36"/>
      <c r="W2" s="3"/>
      <c r="X2" s="3"/>
      <c r="Y2" s="3"/>
      <c r="Z2" s="3"/>
      <c r="AA2" s="3"/>
      <c r="AB2" s="3">
        <v>6</v>
      </c>
      <c r="AC2" s="3">
        <v>25</v>
      </c>
      <c r="AD2" s="3"/>
      <c r="AE2" s="3" t="s">
        <v>157</v>
      </c>
      <c r="AF2" s="3"/>
      <c r="AG2" s="3"/>
    </row>
    <row r="3" spans="1:33" ht="17.25" customHeight="1" x14ac:dyDescent="0.5">
      <c r="A3" s="30" t="s">
        <v>36</v>
      </c>
      <c r="B3" s="28" t="s">
        <v>34</v>
      </c>
      <c r="C3" s="37"/>
      <c r="F3" s="36"/>
      <c r="G3" s="36"/>
      <c r="H3" s="36"/>
    </row>
    <row r="4" spans="1:33" ht="17.25" customHeight="1" x14ac:dyDescent="0.35">
      <c r="A4" s="30"/>
      <c r="B4" s="52"/>
      <c r="C4" s="37"/>
      <c r="E4" s="144" t="s">
        <v>130</v>
      </c>
      <c r="F4" s="160" t="s">
        <v>58</v>
      </c>
      <c r="G4" s="161"/>
      <c r="H4" s="162"/>
    </row>
    <row r="5" spans="1:33" ht="13.5" customHeight="1" x14ac:dyDescent="0.3">
      <c r="A5" s="2"/>
      <c r="B5" s="7"/>
      <c r="C5" s="7"/>
      <c r="D5" s="27"/>
      <c r="E5" s="145" t="s">
        <v>74</v>
      </c>
      <c r="F5" s="133" t="s">
        <v>285</v>
      </c>
      <c r="G5" s="127" t="s">
        <v>286</v>
      </c>
      <c r="H5" s="135" t="s">
        <v>287</v>
      </c>
      <c r="X5" s="7"/>
      <c r="Y5" s="11"/>
      <c r="Z5" s="11"/>
    </row>
    <row r="6" spans="1:33" s="16" customFormat="1" ht="26.1" customHeight="1" x14ac:dyDescent="0.3">
      <c r="A6" s="2" t="s">
        <v>60</v>
      </c>
      <c r="B6" s="7" t="s">
        <v>0</v>
      </c>
      <c r="C6" s="7" t="s">
        <v>61</v>
      </c>
      <c r="D6" s="27" t="str">
        <f>IF(B2 &gt;= 1, "List Price", "Net Price")</f>
        <v>List Price</v>
      </c>
      <c r="E6" s="70" t="s">
        <v>148</v>
      </c>
      <c r="F6" s="129" t="s">
        <v>274</v>
      </c>
      <c r="G6" s="39" t="s">
        <v>275</v>
      </c>
      <c r="H6" s="136" t="s">
        <v>276</v>
      </c>
      <c r="X6" s="7"/>
      <c r="Y6" s="11"/>
      <c r="Z6" s="11"/>
      <c r="AA6" s="11"/>
      <c r="AB6" s="11"/>
      <c r="AC6" s="11"/>
      <c r="AD6" s="11"/>
      <c r="AE6"/>
      <c r="AF6"/>
      <c r="AG6"/>
    </row>
    <row r="7" spans="1:33" ht="26.1" customHeight="1" x14ac:dyDescent="0.35">
      <c r="A7" s="12" t="s">
        <v>123</v>
      </c>
      <c r="B7" s="13"/>
      <c r="C7" s="13"/>
      <c r="D7" s="12"/>
      <c r="E7" s="12"/>
      <c r="F7" s="13"/>
      <c r="G7" s="13"/>
      <c r="H7" s="13"/>
      <c r="J7" s="53"/>
      <c r="X7" s="7"/>
      <c r="Y7" s="11"/>
      <c r="Z7" s="11"/>
      <c r="AA7" s="16"/>
      <c r="AB7" s="7" t="s">
        <v>115</v>
      </c>
      <c r="AC7" s="16" t="s">
        <v>74</v>
      </c>
      <c r="AD7" s="11"/>
      <c r="AE7" s="16"/>
      <c r="AF7" s="16"/>
      <c r="AG7" s="16"/>
    </row>
    <row r="8" spans="1:33" ht="15.9" customHeight="1" x14ac:dyDescent="0.3">
      <c r="A8" s="87" t="s">
        <v>135</v>
      </c>
      <c r="B8" s="15"/>
      <c r="C8" s="15"/>
      <c r="D8" s="26"/>
      <c r="E8" s="146"/>
      <c r="F8" s="71"/>
      <c r="G8" s="15"/>
      <c r="H8" s="15"/>
      <c r="X8" s="11"/>
      <c r="Y8" s="11"/>
      <c r="AA8" t="s">
        <v>68</v>
      </c>
      <c r="AB8" s="7" t="s">
        <v>5</v>
      </c>
      <c r="AD8" s="11"/>
    </row>
    <row r="9" spans="1:33" ht="15.9" customHeight="1" x14ac:dyDescent="0.3">
      <c r="A9" s="75" t="s">
        <v>124</v>
      </c>
      <c r="B9" s="20">
        <v>5</v>
      </c>
      <c r="C9" s="20" t="s">
        <v>125</v>
      </c>
      <c r="D9" s="22">
        <f>$AB$9*$B$2*IF($B$3="Yes",1+$AA$84,1)</f>
        <v>1350</v>
      </c>
      <c r="E9" s="172">
        <f>$AC$9*$B$2*IF($B$3="Yes",1+$AA$84,1)</f>
        <v>215</v>
      </c>
      <c r="F9" s="140">
        <f t="shared" ref="F9:F13" si="0">$AB9*0.07*$B$2</f>
        <v>94.500000000000014</v>
      </c>
      <c r="G9" s="22">
        <f t="shared" ref="G9:G13" si="1">$AB9*0.14*$B$2</f>
        <v>189.00000000000003</v>
      </c>
      <c r="H9" s="22">
        <f t="shared" ref="H9:H13" si="2">$AB9*0.28*$B$2</f>
        <v>378.00000000000006</v>
      </c>
      <c r="X9" s="11"/>
      <c r="Y9" s="11"/>
      <c r="AA9" t="s">
        <v>158</v>
      </c>
      <c r="AB9" s="11">
        <v>1350</v>
      </c>
      <c r="AC9">
        <v>215</v>
      </c>
    </row>
    <row r="10" spans="1:33" ht="15.9" customHeight="1" x14ac:dyDescent="0.3">
      <c r="A10" s="61" t="s">
        <v>126</v>
      </c>
      <c r="B10" s="59">
        <v>7</v>
      </c>
      <c r="C10" s="59" t="s">
        <v>27</v>
      </c>
      <c r="D10" s="60">
        <f>$AB$10*$B$2*IF($B$3="Yes",1+$AA$84,1)</f>
        <v>1925</v>
      </c>
      <c r="E10" s="174"/>
      <c r="F10" s="147">
        <f t="shared" si="0"/>
        <v>134.75</v>
      </c>
      <c r="G10" s="78">
        <f t="shared" si="1"/>
        <v>269.5</v>
      </c>
      <c r="H10" s="78">
        <f t="shared" si="2"/>
        <v>539</v>
      </c>
      <c r="X10" s="11"/>
      <c r="Y10" s="11"/>
      <c r="AA10" t="s">
        <v>126</v>
      </c>
      <c r="AB10" s="11">
        <v>1925</v>
      </c>
      <c r="AC10">
        <v>215</v>
      </c>
    </row>
    <row r="11" spans="1:33" ht="15.75" hidden="1" customHeight="1" x14ac:dyDescent="0.3">
      <c r="A11" s="87" t="s">
        <v>136</v>
      </c>
      <c r="B11" s="15"/>
      <c r="C11" s="15"/>
      <c r="D11" s="26"/>
      <c r="E11" s="146"/>
      <c r="F11" s="71"/>
      <c r="G11" s="15"/>
      <c r="H11" s="15"/>
      <c r="I11" s="8"/>
      <c r="J11" s="8"/>
      <c r="AA11" t="s">
        <v>68</v>
      </c>
      <c r="AB11" s="7" t="s">
        <v>5</v>
      </c>
      <c r="AD11" s="11"/>
    </row>
    <row r="12" spans="1:33" s="16" customFormat="1" ht="15.75" hidden="1" customHeight="1" x14ac:dyDescent="0.3">
      <c r="A12" s="75" t="s">
        <v>254</v>
      </c>
      <c r="B12" s="20">
        <v>5</v>
      </c>
      <c r="C12" s="20" t="s">
        <v>256</v>
      </c>
      <c r="D12" s="22">
        <f>$AB$12*$B$2*IF($B$3="Yes",1+$AA$84,1)</f>
        <v>1350</v>
      </c>
      <c r="E12" s="172">
        <f>$AC$9*$B$2*IF($B$3="Yes",1+$AA$84,1)</f>
        <v>215</v>
      </c>
      <c r="F12" s="140">
        <f t="shared" si="0"/>
        <v>94.500000000000014</v>
      </c>
      <c r="G12" s="22">
        <f t="shared" si="1"/>
        <v>189.00000000000003</v>
      </c>
      <c r="H12" s="22">
        <f t="shared" si="2"/>
        <v>378.00000000000006</v>
      </c>
      <c r="X12" s="7"/>
      <c r="Y12" s="11"/>
      <c r="Z12" s="11"/>
      <c r="AA12" t="s">
        <v>158</v>
      </c>
      <c r="AB12" s="11">
        <v>1350</v>
      </c>
      <c r="AC12">
        <v>215</v>
      </c>
      <c r="AD12"/>
      <c r="AE12"/>
      <c r="AF12"/>
      <c r="AG12"/>
    </row>
    <row r="13" spans="1:33" ht="15.75" hidden="1" customHeight="1" x14ac:dyDescent="0.35">
      <c r="A13" s="61" t="s">
        <v>255</v>
      </c>
      <c r="B13" s="59">
        <v>7</v>
      </c>
      <c r="C13" s="59" t="s">
        <v>31</v>
      </c>
      <c r="D13" s="60">
        <f>$AB$13*$B$2*IF($B$3="Yes",1+$AA$84,1)</f>
        <v>1925</v>
      </c>
      <c r="E13" s="174"/>
      <c r="F13" s="147">
        <f t="shared" si="0"/>
        <v>134.75</v>
      </c>
      <c r="G13" s="78">
        <f t="shared" si="1"/>
        <v>269.5</v>
      </c>
      <c r="H13" s="78">
        <f t="shared" si="2"/>
        <v>539</v>
      </c>
      <c r="J13" s="53"/>
      <c r="X13" s="7"/>
      <c r="Y13" s="11"/>
      <c r="Z13" s="11"/>
      <c r="AA13" t="s">
        <v>126</v>
      </c>
      <c r="AB13" s="11">
        <v>1925</v>
      </c>
      <c r="AC13">
        <v>215</v>
      </c>
      <c r="AE13" s="16"/>
      <c r="AF13" s="16"/>
      <c r="AG13" s="16"/>
    </row>
    <row r="14" spans="1:33" ht="26.1" customHeight="1" x14ac:dyDescent="0.3">
      <c r="B14" s="11"/>
      <c r="C14" s="11"/>
      <c r="D14" s="64"/>
      <c r="E14" s="82"/>
      <c r="F14" s="64"/>
      <c r="G14" s="64"/>
      <c r="H14" s="64"/>
      <c r="AB14" s="11"/>
    </row>
    <row r="15" spans="1:33" ht="3" customHeight="1" x14ac:dyDescent="0.3"/>
    <row r="16" spans="1:33" ht="15.75" customHeight="1" x14ac:dyDescent="0.3">
      <c r="A16" t="s">
        <v>127</v>
      </c>
      <c r="B16" t="s">
        <v>128</v>
      </c>
      <c r="D16" s="8" t="s">
        <v>5</v>
      </c>
      <c r="E16" s="8"/>
    </row>
    <row r="17" spans="1:32" ht="26.1" customHeight="1" x14ac:dyDescent="0.3">
      <c r="A17" s="12" t="s">
        <v>129</v>
      </c>
      <c r="B17" s="13"/>
      <c r="C17" s="13"/>
      <c r="D17" s="12"/>
      <c r="E17" s="12"/>
      <c r="F17" s="13"/>
      <c r="G17" s="13"/>
      <c r="H17" s="13"/>
    </row>
    <row r="18" spans="1:32" ht="3" customHeight="1" x14ac:dyDescent="0.3">
      <c r="A18" s="87"/>
      <c r="B18" s="15"/>
      <c r="C18" s="15"/>
      <c r="D18" s="26"/>
      <c r="E18" s="26"/>
      <c r="F18" s="15"/>
      <c r="G18" s="15"/>
      <c r="H18" s="15"/>
    </row>
    <row r="19" spans="1:32" ht="15.75" customHeight="1" x14ac:dyDescent="0.3">
      <c r="A19" s="75" t="s">
        <v>192</v>
      </c>
      <c r="B19" s="148" t="s">
        <v>264</v>
      </c>
      <c r="C19" s="148"/>
      <c r="D19" s="84">
        <f>$AC$9*$B$2*IF($B$3="Yes",1+$AA$84,1)</f>
        <v>215</v>
      </c>
      <c r="E19" s="67"/>
    </row>
    <row r="20" spans="1:32" ht="15.75" customHeight="1" x14ac:dyDescent="0.3">
      <c r="A20" t="s">
        <v>193</v>
      </c>
      <c r="B20" s="156" t="s">
        <v>143</v>
      </c>
      <c r="C20" s="156"/>
      <c r="D20" s="77">
        <f>$AC$9*$B$2*IF($B$3="Yes",1+$AA$84,1)</f>
        <v>215</v>
      </c>
    </row>
    <row r="21" spans="1:32" ht="15.75" hidden="1" customHeight="1" x14ac:dyDescent="0.3">
      <c r="A21" s="75" t="s">
        <v>266</v>
      </c>
      <c r="B21" s="148" t="s">
        <v>265</v>
      </c>
      <c r="C21" s="148"/>
      <c r="D21" s="84">
        <f>$AC$9*$B$2*IF($B$3="Yes",1+$AA$84,1)</f>
        <v>215</v>
      </c>
    </row>
    <row r="22" spans="1:32" ht="15.75" customHeight="1" x14ac:dyDescent="0.3">
      <c r="A22" s="125" t="s">
        <v>221</v>
      </c>
      <c r="B22" s="179" t="s">
        <v>226</v>
      </c>
      <c r="C22" s="179"/>
      <c r="D22" s="126">
        <f>188*$B$2*IF($B$3="Yes",1+$AA$84,1)</f>
        <v>188</v>
      </c>
    </row>
    <row r="23" spans="1:32" ht="26.1" customHeight="1" x14ac:dyDescent="0.3"/>
    <row r="24" spans="1:32" ht="3" customHeight="1" x14ac:dyDescent="0.3"/>
    <row r="25" spans="1:32" ht="15.75" customHeight="1" x14ac:dyDescent="0.3">
      <c r="A25" t="s">
        <v>152</v>
      </c>
      <c r="B25" t="s">
        <v>153</v>
      </c>
      <c r="D25" s="11" t="s">
        <v>211</v>
      </c>
      <c r="E25" s="163" t="s">
        <v>154</v>
      </c>
      <c r="F25" s="163"/>
      <c r="G25" s="11"/>
      <c r="H25" s="11"/>
      <c r="I25" s="8"/>
    </row>
    <row r="26" spans="1:32" ht="26.1" customHeight="1" x14ac:dyDescent="0.3">
      <c r="A26" s="12" t="s">
        <v>212</v>
      </c>
      <c r="B26" s="12"/>
      <c r="C26" s="12"/>
      <c r="D26" s="12"/>
      <c r="E26" s="12"/>
      <c r="F26" s="13"/>
      <c r="G26" s="13"/>
      <c r="H26" s="13"/>
    </row>
    <row r="27" spans="1:32" ht="3" customHeight="1" x14ac:dyDescent="0.3">
      <c r="A27" s="87"/>
      <c r="B27" s="87"/>
      <c r="C27" s="87"/>
      <c r="D27" s="87"/>
      <c r="E27" s="87"/>
      <c r="F27" s="106"/>
      <c r="G27" s="106"/>
      <c r="H27" s="106"/>
    </row>
    <row r="28" spans="1:32" ht="15.9" customHeight="1" x14ac:dyDescent="0.3">
      <c r="A28" s="61" t="s">
        <v>200</v>
      </c>
      <c r="B28" s="157" t="s">
        <v>196</v>
      </c>
      <c r="C28" s="157"/>
      <c r="D28" s="59" t="s">
        <v>201</v>
      </c>
      <c r="E28" s="177" t="s">
        <v>155</v>
      </c>
      <c r="F28" s="178"/>
      <c r="G28" s="109"/>
      <c r="AA28" t="s">
        <v>74</v>
      </c>
      <c r="AB28">
        <v>4</v>
      </c>
      <c r="AD28">
        <v>-1</v>
      </c>
      <c r="AE28" t="s">
        <v>94</v>
      </c>
      <c r="AF28" t="s">
        <v>95</v>
      </c>
    </row>
    <row r="29" spans="1:32" ht="15.75" customHeight="1" x14ac:dyDescent="0.3">
      <c r="A29" t="s">
        <v>278</v>
      </c>
      <c r="B29" s="156" t="s">
        <v>161</v>
      </c>
      <c r="C29" s="156"/>
      <c r="D29" s="11">
        <v>0.9</v>
      </c>
      <c r="E29" s="150" t="s">
        <v>156</v>
      </c>
      <c r="F29" s="151"/>
      <c r="G29" s="143"/>
      <c r="H29" s="109"/>
    </row>
    <row r="30" spans="1:32" ht="15.75" customHeight="1" x14ac:dyDescent="0.3">
      <c r="A30" s="75" t="s">
        <v>279</v>
      </c>
      <c r="B30" s="148" t="s">
        <v>162</v>
      </c>
      <c r="C30" s="148"/>
      <c r="D30" s="20">
        <v>0.85</v>
      </c>
      <c r="E30" s="152" t="s">
        <v>156</v>
      </c>
      <c r="F30" s="153"/>
      <c r="G30" s="143"/>
      <c r="H30" s="109"/>
    </row>
    <row r="31" spans="1:32" ht="15.75" customHeight="1" x14ac:dyDescent="0.3">
      <c r="A31" t="s">
        <v>280</v>
      </c>
      <c r="B31" s="156" t="s">
        <v>290</v>
      </c>
      <c r="C31" s="156"/>
      <c r="D31" s="11">
        <v>0.8</v>
      </c>
      <c r="E31" s="150" t="s">
        <v>156</v>
      </c>
      <c r="F31" s="151"/>
      <c r="G31" s="143"/>
      <c r="H31" s="109"/>
    </row>
    <row r="32" spans="1:32" x14ac:dyDescent="0.3">
      <c r="A32" s="76" t="s">
        <v>281</v>
      </c>
      <c r="B32" s="149" t="s">
        <v>164</v>
      </c>
      <c r="C32" s="149"/>
      <c r="D32" s="62">
        <v>0.8</v>
      </c>
      <c r="E32" s="154" t="s">
        <v>195</v>
      </c>
      <c r="F32" s="155"/>
      <c r="AA32" t="s">
        <v>107</v>
      </c>
      <c r="AB32">
        <v>4</v>
      </c>
      <c r="AC32">
        <v>0</v>
      </c>
      <c r="AD32" t="s">
        <v>93</v>
      </c>
      <c r="AE32" t="s">
        <v>92</v>
      </c>
    </row>
    <row r="33" spans="1:31" x14ac:dyDescent="0.3">
      <c r="A33" s="80" t="s">
        <v>283</v>
      </c>
      <c r="AA33" t="s">
        <v>74</v>
      </c>
      <c r="AB33">
        <v>4</v>
      </c>
      <c r="AC33">
        <v>-1</v>
      </c>
      <c r="AD33" t="s">
        <v>94</v>
      </c>
      <c r="AE33" t="s">
        <v>95</v>
      </c>
    </row>
    <row r="34" spans="1:31" x14ac:dyDescent="0.3">
      <c r="A34" s="80" t="s">
        <v>282</v>
      </c>
      <c r="AA34" t="s">
        <v>75</v>
      </c>
      <c r="AB34">
        <v>6</v>
      </c>
      <c r="AC34">
        <v>-1</v>
      </c>
      <c r="AD34" t="s">
        <v>62</v>
      </c>
      <c r="AE34" t="s">
        <v>106</v>
      </c>
    </row>
    <row r="35" spans="1:31" x14ac:dyDescent="0.3">
      <c r="A35" s="80"/>
      <c r="G35" s="109"/>
      <c r="H35" s="109"/>
    </row>
    <row r="36" spans="1:31" x14ac:dyDescent="0.3">
      <c r="A36" s="181" t="s">
        <v>304</v>
      </c>
      <c r="B36" s="181"/>
      <c r="C36" s="181"/>
      <c r="D36" s="181"/>
      <c r="E36" s="181"/>
      <c r="F36" s="181"/>
      <c r="G36" s="181"/>
      <c r="H36" s="181"/>
      <c r="I36" s="8"/>
    </row>
    <row r="84" spans="27:27" x14ac:dyDescent="0.3">
      <c r="AA84">
        <v>0.1</v>
      </c>
    </row>
    <row r="85" spans="27:27" x14ac:dyDescent="0.3">
      <c r="AA85" t="s">
        <v>34</v>
      </c>
    </row>
    <row r="86" spans="27:27" x14ac:dyDescent="0.3">
      <c r="AA86" t="s">
        <v>35</v>
      </c>
    </row>
  </sheetData>
  <mergeCells count="20">
    <mergeCell ref="A36:H36"/>
    <mergeCell ref="F4:H4"/>
    <mergeCell ref="E9:E10"/>
    <mergeCell ref="A1:C1"/>
    <mergeCell ref="B19:C19"/>
    <mergeCell ref="B22:C22"/>
    <mergeCell ref="B20:C20"/>
    <mergeCell ref="E12:E13"/>
    <mergeCell ref="B21:C21"/>
    <mergeCell ref="E25:F25"/>
    <mergeCell ref="B28:C28"/>
    <mergeCell ref="E28:F28"/>
    <mergeCell ref="B32:C32"/>
    <mergeCell ref="E32:F32"/>
    <mergeCell ref="B31:C31"/>
    <mergeCell ref="B29:C29"/>
    <mergeCell ref="B30:C30"/>
    <mergeCell ref="E29:F29"/>
    <mergeCell ref="E30:F30"/>
    <mergeCell ref="E31:F31"/>
  </mergeCells>
  <conditionalFormatting sqref="D9:D10 D12:D13">
    <cfRule type="expression" dxfId="0" priority="1">
      <formula>$B$3="Yes"</formula>
    </cfRule>
  </conditionalFormatting>
  <dataValidations count="2">
    <dataValidation type="list" allowBlank="1" showInputMessage="1" showErrorMessage="1" sqref="B4" xr:uid="{92E4B5A5-9A5D-46F9-9A5F-8B909A0B4180}">
      <formula1>#REF!</formula1>
    </dataValidation>
    <dataValidation type="list" allowBlank="1" showInputMessage="1" showErrorMessage="1" sqref="B3" xr:uid="{474171EF-4D2F-4538-A2CA-73217DB1D674}">
      <formula1>$AA$85:$AA$86</formula1>
    </dataValidation>
  </dataValidations>
  <pageMargins left="0.5" right="0.5" top="0.5" bottom="0.5" header="0.3" footer="0.3"/>
  <pageSetup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50F4-9FE7-428A-9EAB-B8211F57D4F1}">
  <sheetPr>
    <tabColor rgb="FF7030A0"/>
  </sheetPr>
  <dimension ref="A1:B7"/>
  <sheetViews>
    <sheetView workbookViewId="0">
      <selection activeCell="B6" sqref="B6"/>
    </sheetView>
  </sheetViews>
  <sheetFormatPr defaultRowHeight="14.4" x14ac:dyDescent="0.3"/>
  <cols>
    <col min="2" max="2" width="15.5546875" customWidth="1"/>
  </cols>
  <sheetData>
    <row r="1" spans="1:2" x14ac:dyDescent="0.3">
      <c r="A1" s="180" t="s">
        <v>59</v>
      </c>
      <c r="B1" s="180"/>
    </row>
    <row r="2" spans="1:2" x14ac:dyDescent="0.3">
      <c r="A2" s="180"/>
      <c r="B2" s="180"/>
    </row>
    <row r="3" spans="1:2" ht="15" thickBot="1" x14ac:dyDescent="0.35">
      <c r="A3" s="6"/>
      <c r="B3" s="31" t="s">
        <v>5</v>
      </c>
    </row>
    <row r="4" spans="1:2" ht="15" thickBot="1" x14ac:dyDescent="0.35">
      <c r="A4" s="1" t="s">
        <v>140</v>
      </c>
      <c r="B4" s="10">
        <v>17977</v>
      </c>
    </row>
    <row r="5" spans="1:2" ht="15" thickBot="1" x14ac:dyDescent="0.35">
      <c r="A5" s="14" t="s">
        <v>141</v>
      </c>
      <c r="B5" s="10">
        <v>19977</v>
      </c>
    </row>
    <row r="6" spans="1:2" ht="15" thickBot="1" x14ac:dyDescent="0.35">
      <c r="A6" s="5" t="s">
        <v>142</v>
      </c>
      <c r="B6" s="10">
        <v>21977</v>
      </c>
    </row>
    <row r="7" spans="1:2" x14ac:dyDescent="0.3">
      <c r="A7" s="74" t="s">
        <v>139</v>
      </c>
    </row>
  </sheetData>
  <mergeCells count="1">
    <mergeCell ref="A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3C66-D9D8-4958-BA31-B2573C08D6EC}">
  <sheetPr codeName="Sheet2"/>
  <dimension ref="A1:D30"/>
  <sheetViews>
    <sheetView workbookViewId="0">
      <selection activeCell="D30" sqref="D30"/>
    </sheetView>
  </sheetViews>
  <sheetFormatPr defaultRowHeight="14.4" x14ac:dyDescent="0.3"/>
  <cols>
    <col min="1" max="1" width="14.33203125" style="54" customWidth="1"/>
    <col min="2" max="2" width="14.33203125" style="8" customWidth="1"/>
    <col min="3" max="3" width="9.88671875" bestFit="1" customWidth="1"/>
    <col min="4" max="4" width="142.88671875" customWidth="1"/>
  </cols>
  <sheetData>
    <row r="1" spans="1:4" x14ac:dyDescent="0.3">
      <c r="A1" s="55" t="s">
        <v>108</v>
      </c>
      <c r="B1" s="58" t="s">
        <v>111</v>
      </c>
      <c r="C1" s="56" t="s">
        <v>110</v>
      </c>
      <c r="D1" s="56" t="s">
        <v>109</v>
      </c>
    </row>
    <row r="2" spans="1:4" x14ac:dyDescent="0.3">
      <c r="A2" s="54">
        <v>44707</v>
      </c>
      <c r="B2" s="8">
        <v>2.2000000000000002</v>
      </c>
      <c r="C2" t="s">
        <v>112</v>
      </c>
      <c r="D2" t="s">
        <v>113</v>
      </c>
    </row>
    <row r="3" spans="1:4" x14ac:dyDescent="0.3">
      <c r="A3" s="54">
        <v>44736</v>
      </c>
      <c r="B3" s="8" t="s">
        <v>116</v>
      </c>
      <c r="C3" t="s">
        <v>112</v>
      </c>
      <c r="D3" t="s">
        <v>117</v>
      </c>
    </row>
    <row r="4" spans="1:4" x14ac:dyDescent="0.3">
      <c r="A4" s="54">
        <v>44741</v>
      </c>
      <c r="B4" s="8" t="s">
        <v>118</v>
      </c>
      <c r="C4" t="s">
        <v>112</v>
      </c>
      <c r="D4" t="s">
        <v>119</v>
      </c>
    </row>
    <row r="5" spans="1:4" x14ac:dyDescent="0.3">
      <c r="A5" s="54">
        <v>44837</v>
      </c>
      <c r="B5" s="8" t="s">
        <v>137</v>
      </c>
      <c r="C5" t="s">
        <v>112</v>
      </c>
      <c r="D5" t="s">
        <v>138</v>
      </c>
    </row>
    <row r="6" spans="1:4" x14ac:dyDescent="0.3">
      <c r="A6" s="54">
        <v>44838</v>
      </c>
      <c r="B6" s="8" t="s">
        <v>144</v>
      </c>
      <c r="C6" t="s">
        <v>112</v>
      </c>
      <c r="D6" t="s">
        <v>145</v>
      </c>
    </row>
    <row r="7" spans="1:4" x14ac:dyDescent="0.3">
      <c r="A7" s="54">
        <v>44845</v>
      </c>
      <c r="B7" s="8" t="s">
        <v>146</v>
      </c>
      <c r="C7" t="s">
        <v>112</v>
      </c>
      <c r="D7" t="s">
        <v>147</v>
      </c>
    </row>
    <row r="8" spans="1:4" x14ac:dyDescent="0.3">
      <c r="A8" s="54">
        <v>44852</v>
      </c>
      <c r="B8" s="8" t="s">
        <v>149</v>
      </c>
      <c r="C8" t="s">
        <v>150</v>
      </c>
      <c r="D8" t="s">
        <v>151</v>
      </c>
    </row>
    <row r="9" spans="1:4" x14ac:dyDescent="0.3">
      <c r="B9" s="8">
        <v>2023</v>
      </c>
    </row>
    <row r="10" spans="1:4" x14ac:dyDescent="0.3">
      <c r="A10" s="54">
        <v>44895</v>
      </c>
      <c r="B10" s="8" t="s">
        <v>159</v>
      </c>
      <c r="C10" t="s">
        <v>112</v>
      </c>
      <c r="D10" t="s">
        <v>160</v>
      </c>
    </row>
    <row r="11" spans="1:4" x14ac:dyDescent="0.3">
      <c r="A11" s="54">
        <v>44897</v>
      </c>
      <c r="B11" s="8" t="s">
        <v>202</v>
      </c>
      <c r="C11" t="s">
        <v>150</v>
      </c>
      <c r="D11" t="s">
        <v>203</v>
      </c>
    </row>
    <row r="12" spans="1:4" x14ac:dyDescent="0.3">
      <c r="A12" s="54">
        <v>44925</v>
      </c>
      <c r="B12" s="8" t="s">
        <v>205</v>
      </c>
      <c r="C12" t="s">
        <v>112</v>
      </c>
      <c r="D12" t="s">
        <v>209</v>
      </c>
    </row>
    <row r="13" spans="1:4" x14ac:dyDescent="0.3">
      <c r="A13" s="54">
        <v>44935</v>
      </c>
      <c r="B13" s="8" t="s">
        <v>210</v>
      </c>
      <c r="C13" t="s">
        <v>112</v>
      </c>
      <c r="D13" t="s">
        <v>213</v>
      </c>
    </row>
    <row r="14" spans="1:4" x14ac:dyDescent="0.3">
      <c r="A14" s="54">
        <v>44952</v>
      </c>
      <c r="B14" s="8" t="s">
        <v>242</v>
      </c>
      <c r="C14" t="s">
        <v>243</v>
      </c>
      <c r="D14" t="s">
        <v>224</v>
      </c>
    </row>
    <row r="15" spans="1:4" x14ac:dyDescent="0.3">
      <c r="A15" s="54">
        <v>44953</v>
      </c>
      <c r="B15" s="8" t="s">
        <v>249</v>
      </c>
      <c r="C15" t="s">
        <v>112</v>
      </c>
      <c r="D15" t="s">
        <v>250</v>
      </c>
    </row>
    <row r="16" spans="1:4" x14ac:dyDescent="0.3">
      <c r="A16" s="54">
        <v>44959</v>
      </c>
      <c r="B16" s="8" t="s">
        <v>251</v>
      </c>
      <c r="C16" t="s">
        <v>150</v>
      </c>
      <c r="D16" t="s">
        <v>252</v>
      </c>
    </row>
    <row r="17" spans="1:4" x14ac:dyDescent="0.3">
      <c r="A17" s="54">
        <v>44963</v>
      </c>
      <c r="B17" s="8" t="s">
        <v>257</v>
      </c>
      <c r="C17" t="s">
        <v>112</v>
      </c>
      <c r="D17" t="s">
        <v>258</v>
      </c>
    </row>
    <row r="18" spans="1:4" x14ac:dyDescent="0.3">
      <c r="A18" s="54">
        <v>45077</v>
      </c>
      <c r="B18" s="8" t="s">
        <v>267</v>
      </c>
      <c r="C18" t="s">
        <v>112</v>
      </c>
      <c r="D18" t="s">
        <v>268</v>
      </c>
    </row>
    <row r="19" spans="1:4" x14ac:dyDescent="0.3">
      <c r="A19" s="54">
        <v>45113</v>
      </c>
      <c r="B19" s="8" t="s">
        <v>269</v>
      </c>
      <c r="C19" t="s">
        <v>270</v>
      </c>
      <c r="D19" t="s">
        <v>271</v>
      </c>
    </row>
    <row r="20" spans="1:4" x14ac:dyDescent="0.3">
      <c r="A20" s="54">
        <v>45232</v>
      </c>
      <c r="B20" s="8" t="s">
        <v>272</v>
      </c>
      <c r="C20" s="54" t="s">
        <v>112</v>
      </c>
      <c r="D20" t="s">
        <v>273</v>
      </c>
    </row>
    <row r="21" spans="1:4" x14ac:dyDescent="0.3">
      <c r="B21" s="8">
        <v>2024</v>
      </c>
    </row>
    <row r="22" spans="1:4" x14ac:dyDescent="0.3">
      <c r="A22" s="54">
        <v>41599</v>
      </c>
      <c r="B22" s="8" t="s">
        <v>202</v>
      </c>
      <c r="C22" t="s">
        <v>112</v>
      </c>
      <c r="D22" t="s">
        <v>277</v>
      </c>
    </row>
    <row r="23" spans="1:4" x14ac:dyDescent="0.3">
      <c r="A23" s="54">
        <v>45324</v>
      </c>
      <c r="B23" s="8" t="s">
        <v>205</v>
      </c>
      <c r="C23" t="s">
        <v>112</v>
      </c>
      <c r="D23" t="s">
        <v>288</v>
      </c>
    </row>
    <row r="24" spans="1:4" x14ac:dyDescent="0.3">
      <c r="A24" s="54">
        <v>45400</v>
      </c>
      <c r="B24" s="8" t="s">
        <v>210</v>
      </c>
      <c r="C24" t="s">
        <v>150</v>
      </c>
      <c r="D24" t="s">
        <v>289</v>
      </c>
    </row>
    <row r="25" spans="1:4" x14ac:dyDescent="0.3">
      <c r="A25" s="54">
        <v>45441</v>
      </c>
      <c r="B25" s="8" t="s">
        <v>292</v>
      </c>
      <c r="C25" t="s">
        <v>112</v>
      </c>
      <c r="D25" t="s">
        <v>291</v>
      </c>
    </row>
    <row r="26" spans="1:4" x14ac:dyDescent="0.3">
      <c r="A26" s="54">
        <v>45461</v>
      </c>
      <c r="B26" s="8" t="s">
        <v>293</v>
      </c>
      <c r="C26" t="s">
        <v>150</v>
      </c>
      <c r="D26" t="s">
        <v>294</v>
      </c>
    </row>
    <row r="27" spans="1:4" x14ac:dyDescent="0.3">
      <c r="A27" s="54">
        <v>45475</v>
      </c>
      <c r="B27" s="8" t="s">
        <v>295</v>
      </c>
      <c r="C27" t="s">
        <v>150</v>
      </c>
      <c r="D27" t="s">
        <v>296</v>
      </c>
    </row>
    <row r="28" spans="1:4" x14ac:dyDescent="0.3">
      <c r="A28" s="54">
        <v>45566</v>
      </c>
      <c r="B28" s="8" t="s">
        <v>297</v>
      </c>
      <c r="C28" t="s">
        <v>112</v>
      </c>
      <c r="D28" t="s">
        <v>298</v>
      </c>
    </row>
    <row r="29" spans="1:4" x14ac:dyDescent="0.3">
      <c r="A29" s="54">
        <v>45574</v>
      </c>
      <c r="B29" s="8" t="s">
        <v>299</v>
      </c>
      <c r="C29" t="s">
        <v>112</v>
      </c>
      <c r="D29" t="s">
        <v>300</v>
      </c>
    </row>
    <row r="30" spans="1:4" x14ac:dyDescent="0.3">
      <c r="A30" s="54">
        <v>45593</v>
      </c>
      <c r="B30" s="8" t="s">
        <v>302</v>
      </c>
      <c r="C30" t="s">
        <v>112</v>
      </c>
      <c r="D30" t="s">
        <v>303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Performance</vt:lpstr>
      <vt:lpstr>Enterprise</vt:lpstr>
      <vt:lpstr>Simple</vt:lpstr>
      <vt:lpstr>Power Conditioners</vt:lpstr>
      <vt:lpstr>Changelog</vt:lpstr>
      <vt:lpstr>Enterprise!Print_Area</vt:lpstr>
      <vt:lpstr>Performance!Print_Area</vt:lpstr>
      <vt:lpstr>Simple!Print_Area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Pricing v2.0</dc:title>
  <dc:creator>Darren Dubbelde</dc:creator>
  <cp:lastModifiedBy>Sam Greear</cp:lastModifiedBy>
  <cp:lastPrinted>2023-11-21T21:57:13Z</cp:lastPrinted>
  <dcterms:created xsi:type="dcterms:W3CDTF">2016-06-30T16:50:21Z</dcterms:created>
  <dcterms:modified xsi:type="dcterms:W3CDTF">2024-10-28T22:41:46Z</dcterms:modified>
</cp:coreProperties>
</file>